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w\Volikogu istung nr 44 27.03.2025\"/>
    </mc:Choice>
  </mc:AlternateContent>
  <xr:revisionPtr revIDLastSave="0" documentId="8_{251FD114-7077-4B8F-ACAF-316C9F42549D}" xr6:coauthVersionLast="47" xr6:coauthVersionMax="47" xr10:uidLastSave="{00000000-0000-0000-0000-000000000000}"/>
  <bookViews>
    <workbookView xWindow="-108" yWindow="-108" windowWidth="23256" windowHeight="12576" firstSheet="5" activeTab="8" xr2:uid="{57D77D89-B309-4F5C-A275-FB1390CED0E8}"/>
  </bookViews>
  <sheets>
    <sheet name="Sissejuhatus" sheetId="5" r:id="rId1"/>
    <sheet name="0-alternatiiv" sheetId="1" r:id="rId2"/>
    <sheet name="1. alternatiiv" sheetId="2" r:id="rId3"/>
    <sheet name="2. alternatiiv" sheetId="3" r:id="rId4"/>
    <sheet name="3. alternatiiv" sheetId="4" r:id="rId5"/>
    <sheet name="Palgaprognoos 0" sheetId="6" r:id="rId6"/>
    <sheet name="Palgaprognoos 1." sheetId="7" r:id="rId7"/>
    <sheet name="Palgaprognoos 2." sheetId="8" r:id="rId8"/>
    <sheet name="Palgaprognoos 3."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G22" i="4"/>
  <c r="G21" i="4"/>
  <c r="H20" i="4"/>
  <c r="G20" i="4"/>
  <c r="E14" i="4"/>
  <c r="E8" i="4"/>
  <c r="D8" i="4"/>
  <c r="C30" i="4"/>
  <c r="C6" i="4"/>
  <c r="C34" i="4"/>
  <c r="C33" i="4"/>
  <c r="C7" i="4"/>
  <c r="C8" i="4"/>
  <c r="C27" i="4"/>
  <c r="C5" i="4"/>
  <c r="W36" i="3" l="1"/>
  <c r="W35" i="3"/>
  <c r="W9" i="3"/>
  <c r="W10" i="3"/>
  <c r="W11" i="3"/>
  <c r="W12" i="3"/>
  <c r="W13" i="3"/>
  <c r="W14" i="3"/>
  <c r="W15" i="3"/>
  <c r="W16" i="3"/>
  <c r="W17" i="3"/>
  <c r="W18" i="3"/>
  <c r="W19" i="3"/>
  <c r="W20" i="3"/>
  <c r="W21" i="3"/>
  <c r="W23" i="3"/>
  <c r="W27" i="3"/>
  <c r="W28" i="3"/>
  <c r="W29" i="3"/>
  <c r="W30" i="3"/>
  <c r="W31" i="3"/>
  <c r="W32" i="3"/>
  <c r="W33" i="3"/>
  <c r="W34" i="3"/>
  <c r="W8" i="3"/>
  <c r="V32" i="3"/>
  <c r="V34" i="3" s="1"/>
  <c r="V26" i="3"/>
  <c r="V9" i="3"/>
  <c r="V10" i="3"/>
  <c r="V11" i="3"/>
  <c r="V12" i="3"/>
  <c r="V13" i="3"/>
  <c r="V14" i="3"/>
  <c r="V15" i="3"/>
  <c r="V16" i="3"/>
  <c r="V17" i="3"/>
  <c r="V18" i="3"/>
  <c r="V19" i="3"/>
  <c r="V20" i="3"/>
  <c r="V21" i="3"/>
  <c r="V22" i="3"/>
  <c r="V8" i="3"/>
  <c r="W36" i="2"/>
  <c r="W35" i="2"/>
  <c r="W32" i="2"/>
  <c r="W33" i="2"/>
  <c r="W34" i="2"/>
  <c r="W31" i="2"/>
  <c r="W29" i="2"/>
  <c r="W28" i="2"/>
  <c r="W27" i="2"/>
  <c r="W21" i="2"/>
  <c r="W19" i="2"/>
  <c r="W17" i="2"/>
  <c r="W16" i="2"/>
  <c r="W15" i="2"/>
  <c r="W13" i="2"/>
  <c r="W12" i="2"/>
  <c r="W11" i="2"/>
  <c r="W10" i="2"/>
  <c r="W9" i="2"/>
  <c r="W8" i="2"/>
  <c r="C4" i="4"/>
  <c r="C25" i="4"/>
  <c r="C4" i="3" l="1"/>
  <c r="C7" i="3"/>
  <c r="C6" i="3"/>
  <c r="C5" i="3"/>
  <c r="S33" i="3"/>
  <c r="R33" i="3"/>
  <c r="Q33" i="3"/>
  <c r="P33" i="3"/>
  <c r="O33" i="3"/>
  <c r="N33" i="3"/>
  <c r="S27" i="3"/>
  <c r="R27" i="3"/>
  <c r="Q27" i="3"/>
  <c r="P27" i="3"/>
  <c r="O27" i="3"/>
  <c r="N27" i="3"/>
  <c r="M27" i="3"/>
  <c r="L27" i="3"/>
  <c r="K27" i="3"/>
  <c r="J27" i="3"/>
  <c r="I27" i="3"/>
  <c r="E35" i="1"/>
  <c r="S35" i="1"/>
  <c r="S25" i="3"/>
  <c r="R25" i="3"/>
  <c r="Q25" i="3"/>
  <c r="P25" i="3"/>
  <c r="O25" i="3"/>
  <c r="N25" i="3"/>
  <c r="M25" i="3"/>
  <c r="L25" i="3"/>
  <c r="S24" i="3"/>
  <c r="R24" i="3"/>
  <c r="Q24" i="3"/>
  <c r="P24" i="3"/>
  <c r="O24" i="3"/>
  <c r="N24" i="3"/>
  <c r="M24" i="3"/>
  <c r="L24" i="3"/>
  <c r="S23" i="3"/>
  <c r="R23" i="3"/>
  <c r="Q23" i="3"/>
  <c r="P23" i="3"/>
  <c r="O23" i="3"/>
  <c r="N23" i="3"/>
  <c r="M23" i="3"/>
  <c r="L23" i="3"/>
  <c r="C30" i="3"/>
  <c r="C34" i="3"/>
  <c r="C25" i="3"/>
  <c r="F22" i="3"/>
  <c r="F21" i="3"/>
  <c r="F20" i="3"/>
  <c r="N33" i="2"/>
  <c r="S25" i="2" l="1"/>
  <c r="R25" i="2"/>
  <c r="Q25" i="2"/>
  <c r="P25" i="2"/>
  <c r="O25" i="2"/>
  <c r="O33" i="2"/>
  <c r="P33" i="2" s="1"/>
  <c r="Q33" i="2" s="1"/>
  <c r="R33" i="2" s="1"/>
  <c r="S33" i="2" s="1"/>
  <c r="N25" i="2"/>
  <c r="M25" i="2"/>
  <c r="L25" i="2"/>
  <c r="L13" i="2"/>
  <c r="K13" i="2"/>
  <c r="K25" i="2"/>
  <c r="J25" i="2"/>
  <c r="J13" i="2"/>
  <c r="I13" i="2"/>
  <c r="I25" i="2"/>
  <c r="H25" i="2"/>
  <c r="H13" i="2"/>
  <c r="H21" i="2"/>
  <c r="I21" i="2"/>
  <c r="J21" i="2"/>
  <c r="K21" i="2"/>
  <c r="L21" i="2"/>
  <c r="M21" i="2"/>
  <c r="N21" i="2"/>
  <c r="O21" i="2"/>
  <c r="P21" i="2"/>
  <c r="Q21" i="2"/>
  <c r="R21" i="2"/>
  <c r="S21" i="2"/>
  <c r="F21" i="2"/>
  <c r="G21" i="2"/>
  <c r="G25" i="2"/>
  <c r="G17" i="2"/>
  <c r="G16" i="2"/>
  <c r="F17" i="2"/>
  <c r="F16" i="2"/>
  <c r="G15" i="2"/>
  <c r="F15" i="2"/>
  <c r="G13" i="2"/>
  <c r="F13" i="2"/>
  <c r="F25" i="2"/>
  <c r="E13" i="2"/>
  <c r="H8" i="2"/>
  <c r="D21" i="2"/>
  <c r="D17" i="2"/>
  <c r="D16" i="2"/>
  <c r="D15" i="2"/>
  <c r="D4" i="4" l="1"/>
  <c r="D6" i="4"/>
  <c r="E6" i="4" s="1"/>
  <c r="F6" i="4" s="1"/>
  <c r="G6" i="4" s="1"/>
  <c r="H6" i="4" s="1"/>
  <c r="I6" i="4" s="1"/>
  <c r="J6" i="4" s="1"/>
  <c r="K6" i="4" s="1"/>
  <c r="L6" i="4" s="1"/>
  <c r="M6" i="4" s="1"/>
  <c r="N6" i="4" s="1"/>
  <c r="O6" i="4" s="1"/>
  <c r="P6" i="4" s="1"/>
  <c r="Q6" i="4" s="1"/>
  <c r="R6" i="4" s="1"/>
  <c r="S6" i="4" s="1"/>
  <c r="T6" i="4" s="1"/>
  <c r="D7" i="4"/>
  <c r="E7" i="4" s="1"/>
  <c r="F7" i="4" s="1"/>
  <c r="G7" i="4" s="1"/>
  <c r="H7" i="4" s="1"/>
  <c r="I7" i="4" s="1"/>
  <c r="J7" i="4" s="1"/>
  <c r="K7" i="4" s="1"/>
  <c r="L7" i="4" s="1"/>
  <c r="M7" i="4" s="1"/>
  <c r="N7" i="4" s="1"/>
  <c r="O7" i="4" s="1"/>
  <c r="P7" i="4" s="1"/>
  <c r="Q7" i="4" s="1"/>
  <c r="R7" i="4" s="1"/>
  <c r="S7" i="4" s="1"/>
  <c r="T7" i="4" s="1"/>
  <c r="D27" i="4"/>
  <c r="E27" i="4" s="1"/>
  <c r="F27" i="4" s="1"/>
  <c r="G27" i="4" s="1"/>
  <c r="H27" i="4" s="1"/>
  <c r="I27" i="4" s="1"/>
  <c r="J27" i="4" s="1"/>
  <c r="K27" i="4" s="1"/>
  <c r="L27" i="4" s="1"/>
  <c r="M27" i="4" s="1"/>
  <c r="N27" i="4" s="1"/>
  <c r="O27" i="4" s="1"/>
  <c r="P27" i="4" s="1"/>
  <c r="Q27" i="4" s="1"/>
  <c r="R27" i="4" s="1"/>
  <c r="S27" i="4" s="1"/>
  <c r="T27" i="4" s="1"/>
  <c r="D33" i="4"/>
  <c r="E33" i="4" s="1"/>
  <c r="F33" i="4" s="1"/>
  <c r="G33" i="4" s="1"/>
  <c r="H33" i="4" s="1"/>
  <c r="I33" i="4" s="1"/>
  <c r="J33" i="4" s="1"/>
  <c r="K33" i="4" s="1"/>
  <c r="L33" i="4" s="1"/>
  <c r="M33" i="4" s="1"/>
  <c r="N33" i="4" s="1"/>
  <c r="O33" i="4" s="1"/>
  <c r="P33" i="4" s="1"/>
  <c r="Q33" i="4" s="1"/>
  <c r="R33" i="4" s="1"/>
  <c r="S33" i="4" s="1"/>
  <c r="T33" i="4" s="1"/>
  <c r="D34" i="4"/>
  <c r="E34" i="4" s="1"/>
  <c r="F34" i="4" s="1"/>
  <c r="G34" i="4" s="1"/>
  <c r="H34" i="4" s="1"/>
  <c r="I34" i="4" s="1"/>
  <c r="J34" i="4" s="1"/>
  <c r="K34" i="4" s="1"/>
  <c r="L34" i="4" s="1"/>
  <c r="M34" i="4" s="1"/>
  <c r="N34" i="4" s="1"/>
  <c r="O34" i="4" s="1"/>
  <c r="P34" i="4" s="1"/>
  <c r="Q34" i="4" s="1"/>
  <c r="R34" i="4" s="1"/>
  <c r="S34" i="4" s="1"/>
  <c r="T34" i="4" s="1"/>
  <c r="T32" i="4"/>
  <c r="D31" i="4"/>
  <c r="E31" i="4" s="1"/>
  <c r="F31" i="4" s="1"/>
  <c r="G31" i="4" s="1"/>
  <c r="H31" i="4" s="1"/>
  <c r="I31" i="4" s="1"/>
  <c r="J31" i="4" s="1"/>
  <c r="K31" i="4" s="1"/>
  <c r="L31" i="4" s="1"/>
  <c r="M31" i="4" s="1"/>
  <c r="N31" i="4" s="1"/>
  <c r="O31" i="4" s="1"/>
  <c r="P31" i="4" s="1"/>
  <c r="Q31" i="4" s="1"/>
  <c r="R31" i="4" s="1"/>
  <c r="S31" i="4" s="1"/>
  <c r="T31" i="4" s="1"/>
  <c r="D30" i="4"/>
  <c r="E30" i="4" s="1"/>
  <c r="F30" i="4" s="1"/>
  <c r="G30" i="4" s="1"/>
  <c r="H30" i="4" s="1"/>
  <c r="I30" i="4" s="1"/>
  <c r="J30" i="4" s="1"/>
  <c r="K30" i="4" s="1"/>
  <c r="L30" i="4" s="1"/>
  <c r="M30" i="4" s="1"/>
  <c r="N30" i="4" s="1"/>
  <c r="O30" i="4" s="1"/>
  <c r="P30" i="4" s="1"/>
  <c r="Q30" i="4" s="1"/>
  <c r="R30" i="4" s="1"/>
  <c r="S30" i="4" s="1"/>
  <c r="T30" i="4" s="1"/>
  <c r="D29" i="4"/>
  <c r="E29" i="4" s="1"/>
  <c r="F29" i="4" s="1"/>
  <c r="G29" i="4" s="1"/>
  <c r="H29" i="4" s="1"/>
  <c r="I29" i="4" s="1"/>
  <c r="J29" i="4" s="1"/>
  <c r="K29" i="4" s="1"/>
  <c r="L29" i="4" s="1"/>
  <c r="M29" i="4" s="1"/>
  <c r="N29" i="4" s="1"/>
  <c r="O29" i="4" s="1"/>
  <c r="P29" i="4" s="1"/>
  <c r="Q29" i="4" s="1"/>
  <c r="R29" i="4" s="1"/>
  <c r="S29" i="4" s="1"/>
  <c r="T29" i="4" s="1"/>
  <c r="E28" i="4"/>
  <c r="F28" i="4" s="1"/>
  <c r="G28" i="4" s="1"/>
  <c r="H28" i="4" s="1"/>
  <c r="I28" i="4" s="1"/>
  <c r="J28" i="4" s="1"/>
  <c r="K28" i="4" s="1"/>
  <c r="L28" i="4" s="1"/>
  <c r="M28" i="4" s="1"/>
  <c r="N28" i="4" s="1"/>
  <c r="O28" i="4" s="1"/>
  <c r="P28" i="4" s="1"/>
  <c r="Q28" i="4" s="1"/>
  <c r="R28" i="4" s="1"/>
  <c r="S28" i="4" s="1"/>
  <c r="T28" i="4" s="1"/>
  <c r="D28" i="4"/>
  <c r="T26" i="4"/>
  <c r="S26" i="4"/>
  <c r="R26" i="4"/>
  <c r="Q26" i="4"/>
  <c r="P26" i="4"/>
  <c r="O26" i="4"/>
  <c r="N26" i="4"/>
  <c r="M26" i="4"/>
  <c r="L26" i="4"/>
  <c r="K26" i="4"/>
  <c r="J26" i="4"/>
  <c r="I26" i="4"/>
  <c r="H26" i="4"/>
  <c r="G26" i="4"/>
  <c r="F26" i="4"/>
  <c r="E26" i="4"/>
  <c r="D26" i="4"/>
  <c r="C26" i="4"/>
  <c r="D25" i="4"/>
  <c r="E25" i="4" s="1"/>
  <c r="F25" i="4" s="1"/>
  <c r="G25" i="4" s="1"/>
  <c r="H25" i="4" s="1"/>
  <c r="I25" i="4" s="1"/>
  <c r="J25" i="4" s="1"/>
  <c r="K25" i="4" s="1"/>
  <c r="L25" i="4" s="1"/>
  <c r="M25" i="4" s="1"/>
  <c r="N25" i="4" s="1"/>
  <c r="O25" i="4" s="1"/>
  <c r="P25" i="4" s="1"/>
  <c r="Q25" i="4" s="1"/>
  <c r="R25" i="4" s="1"/>
  <c r="S25" i="4" s="1"/>
  <c r="D24" i="4"/>
  <c r="E24" i="4" s="1"/>
  <c r="F24" i="4" s="1"/>
  <c r="G24" i="4" s="1"/>
  <c r="H24" i="4" s="1"/>
  <c r="I24" i="4" s="1"/>
  <c r="J24" i="4" s="1"/>
  <c r="K24" i="4" s="1"/>
  <c r="L24" i="4" s="1"/>
  <c r="M24" i="4" s="1"/>
  <c r="N24" i="4" s="1"/>
  <c r="O24" i="4" s="1"/>
  <c r="P24" i="4" s="1"/>
  <c r="Q24" i="4" s="1"/>
  <c r="R24" i="4" s="1"/>
  <c r="S24" i="4" s="1"/>
  <c r="T24" i="4" s="1"/>
  <c r="T23" i="4"/>
  <c r="E23" i="4"/>
  <c r="F23" i="4" s="1"/>
  <c r="G23" i="4" s="1"/>
  <c r="H23" i="4" s="1"/>
  <c r="I23" i="4" s="1"/>
  <c r="J23" i="4" s="1"/>
  <c r="K23" i="4" s="1"/>
  <c r="D23" i="4"/>
  <c r="D22" i="4"/>
  <c r="E22" i="4" s="1"/>
  <c r="F22" i="4" s="1"/>
  <c r="H22" i="4" s="1"/>
  <c r="I22" i="4" s="1"/>
  <c r="J22" i="4" s="1"/>
  <c r="K22" i="4" s="1"/>
  <c r="L22" i="4" s="1"/>
  <c r="M22" i="4" s="1"/>
  <c r="N22" i="4" s="1"/>
  <c r="O22" i="4" s="1"/>
  <c r="P22" i="4" s="1"/>
  <c r="Q22" i="4" s="1"/>
  <c r="R22" i="4" s="1"/>
  <c r="S22" i="4" s="1"/>
  <c r="T22" i="4" s="1"/>
  <c r="D21" i="4"/>
  <c r="E21" i="4" s="1"/>
  <c r="F21" i="4" s="1"/>
  <c r="H21" i="4" s="1"/>
  <c r="I21" i="4" s="1"/>
  <c r="J21" i="4" s="1"/>
  <c r="K21" i="4" s="1"/>
  <c r="L21" i="4" s="1"/>
  <c r="M21" i="4" s="1"/>
  <c r="N21" i="4" s="1"/>
  <c r="O21" i="4" s="1"/>
  <c r="P21" i="4" s="1"/>
  <c r="Q21" i="4" s="1"/>
  <c r="R21" i="4" s="1"/>
  <c r="S21" i="4" s="1"/>
  <c r="T21" i="4" s="1"/>
  <c r="E20" i="4"/>
  <c r="F20" i="4" s="1"/>
  <c r="I20" i="4" s="1"/>
  <c r="J20" i="4" s="1"/>
  <c r="K20" i="4" s="1"/>
  <c r="L20" i="4" s="1"/>
  <c r="M20" i="4" s="1"/>
  <c r="N20" i="4" s="1"/>
  <c r="O20" i="4" s="1"/>
  <c r="P20" i="4" s="1"/>
  <c r="Q20" i="4" s="1"/>
  <c r="R20" i="4" s="1"/>
  <c r="S20" i="4" s="1"/>
  <c r="T20" i="4" s="1"/>
  <c r="D20" i="4"/>
  <c r="F19" i="4"/>
  <c r="G19" i="4" s="1"/>
  <c r="H19" i="4" s="1"/>
  <c r="I19" i="4" s="1"/>
  <c r="J19" i="4" s="1"/>
  <c r="K19" i="4" s="1"/>
  <c r="L19" i="4" s="1"/>
  <c r="M19" i="4" s="1"/>
  <c r="N19" i="4" s="1"/>
  <c r="O19" i="4" s="1"/>
  <c r="P19" i="4" s="1"/>
  <c r="Q19" i="4" s="1"/>
  <c r="R19" i="4" s="1"/>
  <c r="S19" i="4" s="1"/>
  <c r="T19" i="4" s="1"/>
  <c r="E19" i="4"/>
  <c r="F18" i="4"/>
  <c r="G18" i="4" s="1"/>
  <c r="H18" i="4" s="1"/>
  <c r="I18" i="4" s="1"/>
  <c r="J18" i="4" s="1"/>
  <c r="K18" i="4" s="1"/>
  <c r="L18" i="4" s="1"/>
  <c r="M18" i="4" s="1"/>
  <c r="N18" i="4" s="1"/>
  <c r="O18" i="4" s="1"/>
  <c r="P18" i="4" s="1"/>
  <c r="Q18" i="4" s="1"/>
  <c r="R18" i="4" s="1"/>
  <c r="S18" i="4" s="1"/>
  <c r="T18" i="4" s="1"/>
  <c r="E18" i="4"/>
  <c r="E17" i="4"/>
  <c r="D17" i="4"/>
  <c r="D16" i="4"/>
  <c r="E16" i="4" s="1"/>
  <c r="C15" i="4"/>
  <c r="D15" i="4" s="1"/>
  <c r="E15" i="4" s="1"/>
  <c r="F14" i="4"/>
  <c r="D14" i="4"/>
  <c r="F13" i="4"/>
  <c r="C13" i="4"/>
  <c r="D13" i="4" s="1"/>
  <c r="E13" i="4" s="1"/>
  <c r="E12" i="4"/>
  <c r="D12" i="4"/>
  <c r="C12" i="4"/>
  <c r="D11" i="4"/>
  <c r="C11" i="4"/>
  <c r="F10" i="4"/>
  <c r="E10" i="4"/>
  <c r="D10" i="4"/>
  <c r="C10" i="4"/>
  <c r="F9" i="4"/>
  <c r="C9" i="4"/>
  <c r="D5" i="4"/>
  <c r="E5" i="4" s="1"/>
  <c r="F5" i="4" s="1"/>
  <c r="G5" i="4" s="1"/>
  <c r="H5" i="4" s="1"/>
  <c r="I5" i="4" s="1"/>
  <c r="J5" i="4" s="1"/>
  <c r="K5" i="4" s="1"/>
  <c r="L5" i="4" s="1"/>
  <c r="M5" i="4" s="1"/>
  <c r="N5" i="4" s="1"/>
  <c r="O5" i="4" s="1"/>
  <c r="P5" i="4" s="1"/>
  <c r="Q5" i="4" s="1"/>
  <c r="R5" i="4" s="1"/>
  <c r="S5" i="4" s="1"/>
  <c r="T5" i="4" s="1"/>
  <c r="F3" i="4"/>
  <c r="F17" i="4" s="1"/>
  <c r="E3" i="4"/>
  <c r="E11" i="4" s="1"/>
  <c r="E4" i="4" l="1"/>
  <c r="D35" i="4"/>
  <c r="F15" i="4"/>
  <c r="C35" i="4"/>
  <c r="F11" i="4"/>
  <c r="F16" i="4"/>
  <c r="G3" i="4"/>
  <c r="F8" i="4"/>
  <c r="F12" i="4"/>
  <c r="D30" i="3"/>
  <c r="E30" i="3" s="1"/>
  <c r="F30" i="3" s="1"/>
  <c r="G30" i="3" s="1"/>
  <c r="H30" i="3" s="1"/>
  <c r="I30" i="3" s="1"/>
  <c r="J30" i="3" s="1"/>
  <c r="K30" i="3" s="1"/>
  <c r="L30" i="3" s="1"/>
  <c r="M30" i="3" s="1"/>
  <c r="N30" i="3" s="1"/>
  <c r="O30" i="3" s="1"/>
  <c r="P30" i="3" s="1"/>
  <c r="Q30" i="3" s="1"/>
  <c r="R30" i="3" s="1"/>
  <c r="S30" i="3" s="1"/>
  <c r="T30" i="3" s="1"/>
  <c r="C25" i="2"/>
  <c r="C29" i="2"/>
  <c r="C23" i="2"/>
  <c r="S8" i="2"/>
  <c r="R8" i="2"/>
  <c r="Q8" i="2"/>
  <c r="P8" i="2"/>
  <c r="O8" i="2"/>
  <c r="N8" i="2"/>
  <c r="M8" i="2"/>
  <c r="L8" i="2"/>
  <c r="K8" i="2"/>
  <c r="J8" i="2"/>
  <c r="I8" i="2"/>
  <c r="G8" i="2"/>
  <c r="F8" i="2"/>
  <c r="E8" i="2"/>
  <c r="D8" i="2"/>
  <c r="C8" i="2"/>
  <c r="C4" i="2"/>
  <c r="C5" i="2"/>
  <c r="D34" i="3"/>
  <c r="E34" i="3" s="1"/>
  <c r="F34" i="3" s="1"/>
  <c r="G34" i="3" s="1"/>
  <c r="H34" i="3" s="1"/>
  <c r="I34" i="3" s="1"/>
  <c r="J34" i="3" s="1"/>
  <c r="K34" i="3" s="1"/>
  <c r="L34" i="3" s="1"/>
  <c r="M34" i="3" s="1"/>
  <c r="N34" i="3" s="1"/>
  <c r="O34" i="3" s="1"/>
  <c r="P34" i="3" s="1"/>
  <c r="Q34" i="3" s="1"/>
  <c r="R34" i="3" s="1"/>
  <c r="S34" i="3" s="1"/>
  <c r="T34" i="3" s="1"/>
  <c r="C33" i="3"/>
  <c r="D33" i="3" s="1"/>
  <c r="E33" i="3" s="1"/>
  <c r="F33" i="3" s="1"/>
  <c r="G33" i="3" s="1"/>
  <c r="H33" i="3" s="1"/>
  <c r="I33" i="3" s="1"/>
  <c r="J33" i="3" s="1"/>
  <c r="K33" i="3" s="1"/>
  <c r="L33" i="3" s="1"/>
  <c r="M33" i="3" s="1"/>
  <c r="C27" i="3"/>
  <c r="D27" i="3" s="1"/>
  <c r="E27" i="3" s="1"/>
  <c r="F27" i="3" s="1"/>
  <c r="G27" i="3" s="1"/>
  <c r="H27" i="3" s="1"/>
  <c r="C13" i="3"/>
  <c r="D13" i="3" s="1"/>
  <c r="E13" i="3" s="1"/>
  <c r="S8" i="3"/>
  <c r="R8" i="3"/>
  <c r="Q8" i="3"/>
  <c r="P8" i="3"/>
  <c r="O8" i="3"/>
  <c r="N8" i="3"/>
  <c r="M8" i="3"/>
  <c r="L8" i="3"/>
  <c r="K8" i="3"/>
  <c r="J8" i="3"/>
  <c r="I8" i="3"/>
  <c r="H8" i="3"/>
  <c r="G8" i="3"/>
  <c r="F8" i="3"/>
  <c r="E8" i="3"/>
  <c r="D8" i="3"/>
  <c r="C8" i="3"/>
  <c r="T33" i="3"/>
  <c r="T32" i="3"/>
  <c r="D31" i="3"/>
  <c r="E31" i="3" s="1"/>
  <c r="F31" i="3" s="1"/>
  <c r="G31" i="3" s="1"/>
  <c r="H31" i="3" s="1"/>
  <c r="I31" i="3" s="1"/>
  <c r="J31" i="3" s="1"/>
  <c r="K31" i="3" s="1"/>
  <c r="L31" i="3" s="1"/>
  <c r="M31" i="3" s="1"/>
  <c r="N31" i="3" s="1"/>
  <c r="O31" i="3" s="1"/>
  <c r="P31" i="3" s="1"/>
  <c r="Q31" i="3" s="1"/>
  <c r="R31" i="3" s="1"/>
  <c r="S31" i="3" s="1"/>
  <c r="T31" i="3" s="1"/>
  <c r="D29" i="3"/>
  <c r="E29" i="3" s="1"/>
  <c r="F29" i="3" s="1"/>
  <c r="G29" i="3" s="1"/>
  <c r="H29" i="3" s="1"/>
  <c r="I29" i="3" s="1"/>
  <c r="J29" i="3" s="1"/>
  <c r="K29" i="3" s="1"/>
  <c r="L29" i="3" s="1"/>
  <c r="M29" i="3" s="1"/>
  <c r="N29" i="3" s="1"/>
  <c r="O29" i="3" s="1"/>
  <c r="P29" i="3" s="1"/>
  <c r="Q29" i="3" s="1"/>
  <c r="R29" i="3" s="1"/>
  <c r="S29" i="3" s="1"/>
  <c r="T29" i="3" s="1"/>
  <c r="D28" i="3"/>
  <c r="E28" i="3" s="1"/>
  <c r="F28" i="3" s="1"/>
  <c r="G28" i="3" s="1"/>
  <c r="H28" i="3" s="1"/>
  <c r="I28" i="3" s="1"/>
  <c r="J28" i="3" s="1"/>
  <c r="K28" i="3" s="1"/>
  <c r="L28" i="3" s="1"/>
  <c r="M28" i="3" s="1"/>
  <c r="N28" i="3" s="1"/>
  <c r="O28" i="3" s="1"/>
  <c r="P28" i="3" s="1"/>
  <c r="Q28" i="3" s="1"/>
  <c r="R28" i="3" s="1"/>
  <c r="S28" i="3" s="1"/>
  <c r="T28" i="3" s="1"/>
  <c r="T27" i="3"/>
  <c r="T26" i="3"/>
  <c r="S26" i="3"/>
  <c r="R26" i="3"/>
  <c r="Q26" i="3"/>
  <c r="P26" i="3"/>
  <c r="O26" i="3"/>
  <c r="N26" i="3"/>
  <c r="M26" i="3"/>
  <c r="L26" i="3"/>
  <c r="K26" i="3"/>
  <c r="J26" i="3"/>
  <c r="I26" i="3"/>
  <c r="H26" i="3"/>
  <c r="G26" i="3"/>
  <c r="F26" i="3"/>
  <c r="D26" i="3"/>
  <c r="E26" i="3" s="1"/>
  <c r="C26" i="3"/>
  <c r="D25" i="3"/>
  <c r="E25" i="3" s="1"/>
  <c r="F25" i="3" s="1"/>
  <c r="G25" i="3" s="1"/>
  <c r="H25" i="3" s="1"/>
  <c r="I25" i="3" s="1"/>
  <c r="J25" i="3" s="1"/>
  <c r="K25" i="3" s="1"/>
  <c r="T24" i="3"/>
  <c r="D24" i="3"/>
  <c r="E24" i="3" s="1"/>
  <c r="F24" i="3" s="1"/>
  <c r="G24" i="3" s="1"/>
  <c r="H24" i="3" s="1"/>
  <c r="I24" i="3" s="1"/>
  <c r="J24" i="3" s="1"/>
  <c r="K24" i="3" s="1"/>
  <c r="T23" i="3"/>
  <c r="D23" i="3"/>
  <c r="E23" i="3" s="1"/>
  <c r="F23" i="3" s="1"/>
  <c r="G23" i="3" s="1"/>
  <c r="H23" i="3" s="1"/>
  <c r="I23" i="3" s="1"/>
  <c r="J23" i="3" s="1"/>
  <c r="K23" i="3" s="1"/>
  <c r="D22" i="3"/>
  <c r="E22" i="3" s="1"/>
  <c r="G22" i="3" s="1"/>
  <c r="H22" i="3" s="1"/>
  <c r="I22" i="3" s="1"/>
  <c r="J22" i="3" s="1"/>
  <c r="K22" i="3" s="1"/>
  <c r="L22" i="3" s="1"/>
  <c r="M22" i="3" s="1"/>
  <c r="N22" i="3" s="1"/>
  <c r="O22" i="3" s="1"/>
  <c r="P22" i="3" s="1"/>
  <c r="Q22" i="3" s="1"/>
  <c r="R22" i="3" s="1"/>
  <c r="S22" i="3" s="1"/>
  <c r="T22" i="3" s="1"/>
  <c r="E21" i="3"/>
  <c r="G21" i="3" s="1"/>
  <c r="H21" i="3" s="1"/>
  <c r="I21" i="3" s="1"/>
  <c r="J21" i="3" s="1"/>
  <c r="K21" i="3" s="1"/>
  <c r="L21" i="3" s="1"/>
  <c r="M21" i="3" s="1"/>
  <c r="N21" i="3" s="1"/>
  <c r="O21" i="3" s="1"/>
  <c r="P21" i="3" s="1"/>
  <c r="Q21" i="3" s="1"/>
  <c r="R21" i="3" s="1"/>
  <c r="S21" i="3" s="1"/>
  <c r="T21" i="3" s="1"/>
  <c r="D21" i="3"/>
  <c r="D20" i="3"/>
  <c r="E20" i="3" s="1"/>
  <c r="G20" i="3" s="1"/>
  <c r="H20" i="3" s="1"/>
  <c r="I20" i="3" s="1"/>
  <c r="J20" i="3" s="1"/>
  <c r="K20" i="3" s="1"/>
  <c r="L20" i="3" s="1"/>
  <c r="M20" i="3" s="1"/>
  <c r="N20" i="3" s="1"/>
  <c r="O20" i="3" s="1"/>
  <c r="P20" i="3" s="1"/>
  <c r="Q20" i="3" s="1"/>
  <c r="R20" i="3" s="1"/>
  <c r="S20" i="3" s="1"/>
  <c r="T20" i="3" s="1"/>
  <c r="E19" i="3"/>
  <c r="F19" i="3" s="1"/>
  <c r="G19" i="3" s="1"/>
  <c r="H19" i="3" s="1"/>
  <c r="I19" i="3" s="1"/>
  <c r="J19" i="3" s="1"/>
  <c r="K19" i="3" s="1"/>
  <c r="L19" i="3" s="1"/>
  <c r="M19" i="3" s="1"/>
  <c r="N19" i="3" s="1"/>
  <c r="O19" i="3" s="1"/>
  <c r="P19" i="3" s="1"/>
  <c r="Q19" i="3" s="1"/>
  <c r="R19" i="3" s="1"/>
  <c r="S19" i="3" s="1"/>
  <c r="T19" i="3" s="1"/>
  <c r="E18" i="3"/>
  <c r="F18" i="3" s="1"/>
  <c r="G18" i="3" s="1"/>
  <c r="H18" i="3" s="1"/>
  <c r="I18" i="3" s="1"/>
  <c r="J18" i="3" s="1"/>
  <c r="K18" i="3" s="1"/>
  <c r="L18" i="3" s="1"/>
  <c r="M18" i="3" s="1"/>
  <c r="N18" i="3" s="1"/>
  <c r="O18" i="3" s="1"/>
  <c r="P18" i="3" s="1"/>
  <c r="Q18" i="3" s="1"/>
  <c r="R18" i="3" s="1"/>
  <c r="S18" i="3" s="1"/>
  <c r="T18" i="3" s="1"/>
  <c r="E17" i="3"/>
  <c r="D17" i="3"/>
  <c r="D16" i="3"/>
  <c r="E16" i="3" s="1"/>
  <c r="C15" i="3"/>
  <c r="D15" i="3" s="1"/>
  <c r="E15" i="3" s="1"/>
  <c r="E14" i="3"/>
  <c r="D14" i="3"/>
  <c r="D12" i="3"/>
  <c r="C12" i="3"/>
  <c r="D11" i="3"/>
  <c r="C11" i="3"/>
  <c r="D10" i="3"/>
  <c r="C10" i="3"/>
  <c r="D9" i="3"/>
  <c r="E9" i="3" s="1"/>
  <c r="C9" i="3"/>
  <c r="D7" i="3"/>
  <c r="E7" i="3" s="1"/>
  <c r="F7" i="3" s="1"/>
  <c r="G7" i="3" s="1"/>
  <c r="H7" i="3" s="1"/>
  <c r="I7" i="3" s="1"/>
  <c r="J7" i="3" s="1"/>
  <c r="K7" i="3" s="1"/>
  <c r="L7" i="3" s="1"/>
  <c r="M7" i="3" s="1"/>
  <c r="N7" i="3" s="1"/>
  <c r="O7" i="3" s="1"/>
  <c r="P7" i="3" s="1"/>
  <c r="Q7" i="3" s="1"/>
  <c r="R7" i="3" s="1"/>
  <c r="S7" i="3" s="1"/>
  <c r="T7" i="3" s="1"/>
  <c r="D6" i="3"/>
  <c r="E6" i="3" s="1"/>
  <c r="F6" i="3" s="1"/>
  <c r="G6" i="3" s="1"/>
  <c r="H6" i="3" s="1"/>
  <c r="I6" i="3" s="1"/>
  <c r="J6" i="3" s="1"/>
  <c r="K6" i="3" s="1"/>
  <c r="L6" i="3" s="1"/>
  <c r="M6" i="3" s="1"/>
  <c r="N6" i="3" s="1"/>
  <c r="O6" i="3" s="1"/>
  <c r="P6" i="3" s="1"/>
  <c r="Q6" i="3" s="1"/>
  <c r="R6" i="3" s="1"/>
  <c r="S6" i="3" s="1"/>
  <c r="T6" i="3" s="1"/>
  <c r="D5" i="3"/>
  <c r="E5" i="3" s="1"/>
  <c r="F5" i="3" s="1"/>
  <c r="G5" i="3" s="1"/>
  <c r="H5" i="3" s="1"/>
  <c r="I5" i="3" s="1"/>
  <c r="J5" i="3" s="1"/>
  <c r="K5" i="3" s="1"/>
  <c r="L5" i="3" s="1"/>
  <c r="M5" i="3" s="1"/>
  <c r="N5" i="3" s="1"/>
  <c r="O5" i="3" s="1"/>
  <c r="P5" i="3" s="1"/>
  <c r="Q5" i="3" s="1"/>
  <c r="R5" i="3" s="1"/>
  <c r="S5" i="3" s="1"/>
  <c r="T5" i="3" s="1"/>
  <c r="F3" i="3"/>
  <c r="E3" i="3"/>
  <c r="E12" i="3" s="1"/>
  <c r="D23" i="2"/>
  <c r="E23" i="2" s="1"/>
  <c r="F23" i="2" s="1"/>
  <c r="G23" i="2" s="1"/>
  <c r="H23" i="2" s="1"/>
  <c r="I23" i="2" s="1"/>
  <c r="J23" i="2" s="1"/>
  <c r="K23" i="2" s="1"/>
  <c r="L23" i="2" s="1"/>
  <c r="M23" i="2" s="1"/>
  <c r="N23" i="2" s="1"/>
  <c r="O23" i="2" s="1"/>
  <c r="P23" i="2" s="1"/>
  <c r="Q23" i="2" s="1"/>
  <c r="R23" i="2" s="1"/>
  <c r="S23" i="2" s="1"/>
  <c r="T23" i="2" s="1"/>
  <c r="C7" i="2"/>
  <c r="D7" i="2" s="1"/>
  <c r="E7" i="2" s="1"/>
  <c r="F7" i="2" s="1"/>
  <c r="G7" i="2" s="1"/>
  <c r="H7" i="2" s="1"/>
  <c r="I7" i="2" s="1"/>
  <c r="J7" i="2" s="1"/>
  <c r="K7" i="2" s="1"/>
  <c r="L7" i="2" s="1"/>
  <c r="M7" i="2" s="1"/>
  <c r="N7" i="2" s="1"/>
  <c r="O7" i="2" s="1"/>
  <c r="P7" i="2" s="1"/>
  <c r="Q7" i="2" s="1"/>
  <c r="R7" i="2" s="1"/>
  <c r="S7" i="2" s="1"/>
  <c r="T7" i="2" s="1"/>
  <c r="C6" i="2"/>
  <c r="D6" i="2" s="1"/>
  <c r="E6" i="2" s="1"/>
  <c r="F6" i="2" s="1"/>
  <c r="G6" i="2" s="1"/>
  <c r="H6" i="2" s="1"/>
  <c r="I6" i="2" s="1"/>
  <c r="J6" i="2" s="1"/>
  <c r="K6" i="2" s="1"/>
  <c r="L6" i="2" s="1"/>
  <c r="M6" i="2" s="1"/>
  <c r="N6" i="2" s="1"/>
  <c r="O6" i="2" s="1"/>
  <c r="P6" i="2" s="1"/>
  <c r="Q6" i="2" s="1"/>
  <c r="R6" i="2" s="1"/>
  <c r="S6" i="2" s="1"/>
  <c r="T6" i="2" s="1"/>
  <c r="D5" i="2"/>
  <c r="E5" i="2" s="1"/>
  <c r="F5" i="2" s="1"/>
  <c r="G5" i="2" s="1"/>
  <c r="H5" i="2" s="1"/>
  <c r="I5" i="2" s="1"/>
  <c r="J5" i="2" s="1"/>
  <c r="K5" i="2" s="1"/>
  <c r="L5" i="2" s="1"/>
  <c r="M5" i="2" s="1"/>
  <c r="N5" i="2" s="1"/>
  <c r="O5" i="2" s="1"/>
  <c r="P5" i="2" s="1"/>
  <c r="Q5" i="2" s="1"/>
  <c r="R5" i="2" s="1"/>
  <c r="S5" i="2" s="1"/>
  <c r="T5" i="2" s="1"/>
  <c r="D19" i="2"/>
  <c r="C19" i="2"/>
  <c r="C13" i="2"/>
  <c r="D13" i="2" s="1"/>
  <c r="M13" i="2" s="1"/>
  <c r="N13" i="2" s="1"/>
  <c r="O13" i="2" s="1"/>
  <c r="P13" i="2" s="1"/>
  <c r="Q13" i="2" s="1"/>
  <c r="R13" i="2" s="1"/>
  <c r="S13" i="2" s="1"/>
  <c r="D22" i="2"/>
  <c r="E22" i="2" s="1"/>
  <c r="F22" i="2" s="1"/>
  <c r="G22" i="2" s="1"/>
  <c r="H22" i="2" s="1"/>
  <c r="I22" i="2" s="1"/>
  <c r="J22" i="2" s="1"/>
  <c r="K22" i="2" s="1"/>
  <c r="L22" i="2" s="1"/>
  <c r="M22" i="2" s="1"/>
  <c r="N22" i="2" s="1"/>
  <c r="O22" i="2" s="1"/>
  <c r="P22" i="2" s="1"/>
  <c r="Q22" i="2" s="1"/>
  <c r="R22" i="2" s="1"/>
  <c r="S22" i="2" s="1"/>
  <c r="T22" i="2" s="1"/>
  <c r="C15" i="2"/>
  <c r="E15" i="2"/>
  <c r="H15" i="2" s="1"/>
  <c r="I15" i="2" s="1"/>
  <c r="J15" i="2" s="1"/>
  <c r="K15" i="2" s="1"/>
  <c r="L15" i="2" s="1"/>
  <c r="M15" i="2" s="1"/>
  <c r="N15" i="2" s="1"/>
  <c r="O15" i="2" s="1"/>
  <c r="P15" i="2" s="1"/>
  <c r="Q15" i="2" s="1"/>
  <c r="R15" i="2" s="1"/>
  <c r="S15" i="2" s="1"/>
  <c r="D32" i="2"/>
  <c r="E32" i="2" s="1"/>
  <c r="F32" i="2" s="1"/>
  <c r="G32" i="2" s="1"/>
  <c r="H32" i="2" s="1"/>
  <c r="I32" i="2" s="1"/>
  <c r="J32" i="2" s="1"/>
  <c r="K32" i="2" s="1"/>
  <c r="L32" i="2" s="1"/>
  <c r="M32" i="2" s="1"/>
  <c r="N32" i="2" s="1"/>
  <c r="O32" i="2" s="1"/>
  <c r="P32" i="2" s="1"/>
  <c r="Q32" i="2" s="1"/>
  <c r="R32" i="2" s="1"/>
  <c r="S32" i="2" s="1"/>
  <c r="T32" i="2" s="1"/>
  <c r="D27" i="2"/>
  <c r="E27" i="2" s="1"/>
  <c r="F27" i="2" s="1"/>
  <c r="G27" i="2" s="1"/>
  <c r="H27" i="2" s="1"/>
  <c r="I27" i="2" s="1"/>
  <c r="J27" i="2" s="1"/>
  <c r="K27" i="2" s="1"/>
  <c r="L27" i="2" s="1"/>
  <c r="M27" i="2" s="1"/>
  <c r="N27" i="2" s="1"/>
  <c r="O27" i="2" s="1"/>
  <c r="P27" i="2" s="1"/>
  <c r="Q27" i="2" s="1"/>
  <c r="R27" i="2" s="1"/>
  <c r="S27" i="2" s="1"/>
  <c r="T27" i="2" s="1"/>
  <c r="D34" i="2"/>
  <c r="E34" i="2" s="1"/>
  <c r="F34" i="2" s="1"/>
  <c r="G34" i="2" s="1"/>
  <c r="H34" i="2" s="1"/>
  <c r="I34" i="2" s="1"/>
  <c r="J34" i="2" s="1"/>
  <c r="K34" i="2" s="1"/>
  <c r="L34" i="2" s="1"/>
  <c r="M34" i="2" s="1"/>
  <c r="N34" i="2" s="1"/>
  <c r="O34" i="2" s="1"/>
  <c r="P34" i="2" s="1"/>
  <c r="Q34" i="2" s="1"/>
  <c r="R34" i="2" s="1"/>
  <c r="S34" i="2" s="1"/>
  <c r="T34" i="2" s="1"/>
  <c r="T33" i="2"/>
  <c r="D33" i="2"/>
  <c r="E33" i="2" s="1"/>
  <c r="F33" i="2" s="1"/>
  <c r="G33" i="2" s="1"/>
  <c r="H33" i="2" s="1"/>
  <c r="I33" i="2" s="1"/>
  <c r="J33" i="2" s="1"/>
  <c r="K33" i="2" s="1"/>
  <c r="L33" i="2" s="1"/>
  <c r="M33" i="2" s="1"/>
  <c r="D31" i="2"/>
  <c r="E31" i="2" s="1"/>
  <c r="F31" i="2" s="1"/>
  <c r="G31" i="2" s="1"/>
  <c r="H31" i="2" s="1"/>
  <c r="I31" i="2" s="1"/>
  <c r="J31" i="2" s="1"/>
  <c r="K31" i="2" s="1"/>
  <c r="L31" i="2" s="1"/>
  <c r="M31" i="2" s="1"/>
  <c r="N31" i="2" s="1"/>
  <c r="O31" i="2" s="1"/>
  <c r="P31" i="2" s="1"/>
  <c r="Q31" i="2" s="1"/>
  <c r="R31" i="2" s="1"/>
  <c r="S31" i="2" s="1"/>
  <c r="T31" i="2" s="1"/>
  <c r="D29" i="2"/>
  <c r="E29" i="2" s="1"/>
  <c r="F29" i="2" s="1"/>
  <c r="G29" i="2" s="1"/>
  <c r="H29" i="2" s="1"/>
  <c r="I29" i="2" s="1"/>
  <c r="J29" i="2" s="1"/>
  <c r="K29" i="2" s="1"/>
  <c r="L29" i="2" s="1"/>
  <c r="M29" i="2" s="1"/>
  <c r="N29" i="2" s="1"/>
  <c r="O29" i="2" s="1"/>
  <c r="P29" i="2" s="1"/>
  <c r="Q29" i="2" s="1"/>
  <c r="R29" i="2" s="1"/>
  <c r="S29" i="2" s="1"/>
  <c r="T29" i="2" s="1"/>
  <c r="D28" i="2"/>
  <c r="E28" i="2" s="1"/>
  <c r="F28" i="2" s="1"/>
  <c r="G28" i="2" s="1"/>
  <c r="H28" i="2" s="1"/>
  <c r="I28" i="2" s="1"/>
  <c r="J28" i="2" s="1"/>
  <c r="K28" i="2" s="1"/>
  <c r="L28" i="2" s="1"/>
  <c r="M28" i="2" s="1"/>
  <c r="N28" i="2" s="1"/>
  <c r="O28" i="2" s="1"/>
  <c r="P28" i="2" s="1"/>
  <c r="Q28" i="2" s="1"/>
  <c r="R28" i="2" s="1"/>
  <c r="S28" i="2" s="1"/>
  <c r="T28" i="2" s="1"/>
  <c r="D25" i="2"/>
  <c r="E25" i="2" s="1"/>
  <c r="E21" i="2"/>
  <c r="T21" i="2" s="1"/>
  <c r="F19" i="2"/>
  <c r="G19" i="2" s="1"/>
  <c r="H19" i="2" s="1"/>
  <c r="I19" i="2" s="1"/>
  <c r="J19" i="2" s="1"/>
  <c r="K19" i="2" s="1"/>
  <c r="L19" i="2" s="1"/>
  <c r="M19" i="2" s="1"/>
  <c r="N19" i="2" s="1"/>
  <c r="O19" i="2" s="1"/>
  <c r="P19" i="2" s="1"/>
  <c r="Q19" i="2" s="1"/>
  <c r="R19" i="2" s="1"/>
  <c r="S19" i="2" s="1"/>
  <c r="T19" i="2" s="1"/>
  <c r="E19" i="2"/>
  <c r="E17" i="2"/>
  <c r="H17" i="2" s="1"/>
  <c r="I17" i="2" s="1"/>
  <c r="J17" i="2" s="1"/>
  <c r="K17" i="2" s="1"/>
  <c r="L17" i="2" s="1"/>
  <c r="M17" i="2" s="1"/>
  <c r="N17" i="2" s="1"/>
  <c r="O17" i="2" s="1"/>
  <c r="P17" i="2" s="1"/>
  <c r="Q17" i="2" s="1"/>
  <c r="R17" i="2" s="1"/>
  <c r="S17" i="2" s="1"/>
  <c r="E16" i="2"/>
  <c r="H16" i="2" s="1"/>
  <c r="I16" i="2" s="1"/>
  <c r="J16" i="2" s="1"/>
  <c r="K16" i="2" s="1"/>
  <c r="L16" i="2" s="1"/>
  <c r="M16" i="2" s="1"/>
  <c r="N16" i="2" s="1"/>
  <c r="O16" i="2" s="1"/>
  <c r="P16" i="2" s="1"/>
  <c r="Q16" i="2" s="1"/>
  <c r="R16" i="2" s="1"/>
  <c r="S16" i="2" s="1"/>
  <c r="D12" i="2"/>
  <c r="C12" i="2"/>
  <c r="D11" i="2"/>
  <c r="C11" i="2"/>
  <c r="D10" i="2"/>
  <c r="C10" i="2"/>
  <c r="C9" i="2"/>
  <c r="D9" i="2" s="1"/>
  <c r="E9" i="2" s="1"/>
  <c r="E3" i="2"/>
  <c r="E11" i="2" s="1"/>
  <c r="S33" i="1"/>
  <c r="T33" i="1" s="1"/>
  <c r="R33" i="1"/>
  <c r="Q33" i="1"/>
  <c r="P33" i="1"/>
  <c r="O33" i="1"/>
  <c r="N33" i="1"/>
  <c r="S26" i="1"/>
  <c r="R26" i="1"/>
  <c r="Q26" i="1"/>
  <c r="P26" i="1"/>
  <c r="O26" i="1"/>
  <c r="N26" i="1"/>
  <c r="M26" i="1"/>
  <c r="L26" i="1"/>
  <c r="K26" i="1"/>
  <c r="J26" i="1"/>
  <c r="I26" i="1"/>
  <c r="H26" i="1"/>
  <c r="G26" i="1"/>
  <c r="F26" i="1"/>
  <c r="T24" i="1"/>
  <c r="T23" i="1"/>
  <c r="E19" i="1"/>
  <c r="F19" i="1" s="1"/>
  <c r="G19" i="1" s="1"/>
  <c r="H19" i="1" s="1"/>
  <c r="I19" i="1" s="1"/>
  <c r="J19" i="1" s="1"/>
  <c r="K19" i="1" s="1"/>
  <c r="L19" i="1" s="1"/>
  <c r="M19" i="1" s="1"/>
  <c r="N19" i="1" s="1"/>
  <c r="O19" i="1" s="1"/>
  <c r="P19" i="1" s="1"/>
  <c r="Q19" i="1" s="1"/>
  <c r="R19" i="1" s="1"/>
  <c r="S19" i="1" s="1"/>
  <c r="T19" i="1" s="1"/>
  <c r="E18" i="1"/>
  <c r="F18" i="1" s="1"/>
  <c r="G18" i="1" s="1"/>
  <c r="H18" i="1" s="1"/>
  <c r="I18" i="1" s="1"/>
  <c r="J18" i="1" s="1"/>
  <c r="K18" i="1" s="1"/>
  <c r="L18" i="1" s="1"/>
  <c r="M18" i="1" s="1"/>
  <c r="N18" i="1" s="1"/>
  <c r="O18" i="1" s="1"/>
  <c r="P18" i="1" s="1"/>
  <c r="Q18" i="1" s="1"/>
  <c r="R18" i="1" s="1"/>
  <c r="S18" i="1" s="1"/>
  <c r="T18" i="1" s="1"/>
  <c r="D12" i="1"/>
  <c r="D11" i="1"/>
  <c r="C12" i="1"/>
  <c r="C11" i="1"/>
  <c r="D10" i="1"/>
  <c r="C10" i="1"/>
  <c r="T26" i="1"/>
  <c r="T32" i="1"/>
  <c r="D8" i="1"/>
  <c r="D7" i="1"/>
  <c r="E7" i="1" s="1"/>
  <c r="F7" i="1" s="1"/>
  <c r="G7" i="1" s="1"/>
  <c r="H7" i="1" s="1"/>
  <c r="I7" i="1" s="1"/>
  <c r="J7" i="1" s="1"/>
  <c r="K7" i="1" s="1"/>
  <c r="L7" i="1" s="1"/>
  <c r="M7" i="1" s="1"/>
  <c r="N7" i="1" s="1"/>
  <c r="O7" i="1" s="1"/>
  <c r="P7" i="1" s="1"/>
  <c r="Q7" i="1" s="1"/>
  <c r="R7" i="1" s="1"/>
  <c r="S7" i="1" s="1"/>
  <c r="T7" i="1" s="1"/>
  <c r="D14" i="1"/>
  <c r="E14" i="1" s="1"/>
  <c r="D16" i="1"/>
  <c r="E16" i="1" s="1"/>
  <c r="D17" i="1"/>
  <c r="E17" i="1" s="1"/>
  <c r="D20" i="1"/>
  <c r="E20" i="1" s="1"/>
  <c r="D21" i="1"/>
  <c r="E21" i="1" s="1"/>
  <c r="D22" i="1"/>
  <c r="E22" i="1" s="1"/>
  <c r="D23" i="1"/>
  <c r="E23" i="1" s="1"/>
  <c r="F23" i="1" s="1"/>
  <c r="G23" i="1" s="1"/>
  <c r="H23" i="1" s="1"/>
  <c r="I23" i="1" s="1"/>
  <c r="J23" i="1" s="1"/>
  <c r="K23" i="1" s="1"/>
  <c r="D24" i="1"/>
  <c r="E24" i="1"/>
  <c r="F24" i="1" s="1"/>
  <c r="G24" i="1" s="1"/>
  <c r="H24" i="1" s="1"/>
  <c r="I24" i="1" s="1"/>
  <c r="J24" i="1" s="1"/>
  <c r="K24" i="1" s="1"/>
  <c r="D27" i="1"/>
  <c r="D28" i="1"/>
  <c r="E28" i="1" s="1"/>
  <c r="F28" i="1" s="1"/>
  <c r="G28" i="1" s="1"/>
  <c r="H28" i="1" s="1"/>
  <c r="I28" i="1" s="1"/>
  <c r="J28" i="1" s="1"/>
  <c r="K28" i="1" s="1"/>
  <c r="L28" i="1" s="1"/>
  <c r="M28" i="1" s="1"/>
  <c r="N28" i="1" s="1"/>
  <c r="O28" i="1" s="1"/>
  <c r="P28" i="1" s="1"/>
  <c r="Q28" i="1" s="1"/>
  <c r="R28" i="1" s="1"/>
  <c r="S28" i="1" s="1"/>
  <c r="T28" i="1" s="1"/>
  <c r="D29" i="1"/>
  <c r="E29" i="1"/>
  <c r="F29" i="1" s="1"/>
  <c r="G29" i="1" s="1"/>
  <c r="H29" i="1" s="1"/>
  <c r="I29" i="1" s="1"/>
  <c r="J29" i="1" s="1"/>
  <c r="K29" i="1" s="1"/>
  <c r="L29" i="1" s="1"/>
  <c r="M29" i="1" s="1"/>
  <c r="N29" i="1" s="1"/>
  <c r="O29" i="1" s="1"/>
  <c r="P29" i="1" s="1"/>
  <c r="Q29" i="1" s="1"/>
  <c r="R29" i="1" s="1"/>
  <c r="S29" i="1" s="1"/>
  <c r="T29" i="1" s="1"/>
  <c r="D30" i="1"/>
  <c r="E30" i="1" s="1"/>
  <c r="F30" i="1" s="1"/>
  <c r="G30" i="1" s="1"/>
  <c r="H30" i="1" s="1"/>
  <c r="I30" i="1" s="1"/>
  <c r="J30" i="1" s="1"/>
  <c r="K30" i="1" s="1"/>
  <c r="L30" i="1" s="1"/>
  <c r="M30" i="1" s="1"/>
  <c r="N30" i="1" s="1"/>
  <c r="O30" i="1" s="1"/>
  <c r="P30" i="1" s="1"/>
  <c r="Q30" i="1" s="1"/>
  <c r="R30" i="1" s="1"/>
  <c r="S30" i="1" s="1"/>
  <c r="T30" i="1" s="1"/>
  <c r="D31" i="1"/>
  <c r="E31" i="1" s="1"/>
  <c r="F31" i="1" s="1"/>
  <c r="G31" i="1" s="1"/>
  <c r="H31" i="1" s="1"/>
  <c r="I31" i="1" s="1"/>
  <c r="J31" i="1" s="1"/>
  <c r="K31" i="1" s="1"/>
  <c r="L31" i="1" s="1"/>
  <c r="M31" i="1" s="1"/>
  <c r="N31" i="1" s="1"/>
  <c r="O31" i="1" s="1"/>
  <c r="P31" i="1" s="1"/>
  <c r="Q31" i="1" s="1"/>
  <c r="R31" i="1" s="1"/>
  <c r="S31" i="1" s="1"/>
  <c r="T31" i="1" s="1"/>
  <c r="D33" i="1"/>
  <c r="E33" i="1"/>
  <c r="F33" i="1" s="1"/>
  <c r="G33" i="1" s="1"/>
  <c r="H33" i="1" s="1"/>
  <c r="I33" i="1" s="1"/>
  <c r="J33" i="1" s="1"/>
  <c r="K33" i="1" s="1"/>
  <c r="L33" i="1" s="1"/>
  <c r="M33" i="1" s="1"/>
  <c r="D34" i="1"/>
  <c r="E34" i="1" s="1"/>
  <c r="F34" i="1" s="1"/>
  <c r="G34" i="1" s="1"/>
  <c r="H34" i="1" s="1"/>
  <c r="I34" i="1" s="1"/>
  <c r="J34" i="1" s="1"/>
  <c r="K34" i="1" s="1"/>
  <c r="L34" i="1" s="1"/>
  <c r="M34" i="1" s="1"/>
  <c r="N34" i="1" s="1"/>
  <c r="O34" i="1" s="1"/>
  <c r="P34" i="1" s="1"/>
  <c r="Q34" i="1" s="1"/>
  <c r="R34" i="1" s="1"/>
  <c r="S34" i="1" s="1"/>
  <c r="T34" i="1" s="1"/>
  <c r="C8" i="1"/>
  <c r="C9" i="1"/>
  <c r="D9" i="1" s="1"/>
  <c r="E9" i="1" s="1"/>
  <c r="C13" i="1"/>
  <c r="D13" i="1" s="1"/>
  <c r="E13" i="1" s="1"/>
  <c r="C15" i="1"/>
  <c r="D15" i="1" s="1"/>
  <c r="E15" i="1" s="1"/>
  <c r="C25" i="1"/>
  <c r="D25" i="1" s="1"/>
  <c r="E25" i="1" s="1"/>
  <c r="F25" i="1" s="1"/>
  <c r="G25" i="1" s="1"/>
  <c r="H25" i="1" s="1"/>
  <c r="I25" i="1" s="1"/>
  <c r="J25" i="1" s="1"/>
  <c r="K25" i="1" s="1"/>
  <c r="C26" i="1"/>
  <c r="D26" i="1" s="1"/>
  <c r="E26" i="1" s="1"/>
  <c r="C6" i="1"/>
  <c r="D6" i="1" s="1"/>
  <c r="E6" i="1" s="1"/>
  <c r="F6" i="1" s="1"/>
  <c r="G6" i="1" s="1"/>
  <c r="H6" i="1" s="1"/>
  <c r="I6" i="1" s="1"/>
  <c r="J6" i="1" s="1"/>
  <c r="K6" i="1" s="1"/>
  <c r="L6" i="1" s="1"/>
  <c r="M6" i="1" s="1"/>
  <c r="N6" i="1" s="1"/>
  <c r="O6" i="1" s="1"/>
  <c r="P6" i="1" s="1"/>
  <c r="Q6" i="1" s="1"/>
  <c r="R6" i="1" s="1"/>
  <c r="S6" i="1" s="1"/>
  <c r="T6" i="1" s="1"/>
  <c r="C5" i="1"/>
  <c r="D5" i="1" s="1"/>
  <c r="E5" i="1" s="1"/>
  <c r="F5" i="1" s="1"/>
  <c r="G5" i="1" s="1"/>
  <c r="H5" i="1" s="1"/>
  <c r="I5" i="1" s="1"/>
  <c r="J5" i="1" s="1"/>
  <c r="K5" i="1" s="1"/>
  <c r="L5" i="1" s="1"/>
  <c r="M5" i="1" s="1"/>
  <c r="N5" i="1" s="1"/>
  <c r="O5" i="1" s="1"/>
  <c r="P5" i="1" s="1"/>
  <c r="Q5" i="1" s="1"/>
  <c r="R5" i="1" s="1"/>
  <c r="S5" i="1" s="1"/>
  <c r="T5" i="1" s="1"/>
  <c r="C4" i="1"/>
  <c r="D4" i="1" s="1"/>
  <c r="E4" i="1" s="1"/>
  <c r="F4" i="1" s="1"/>
  <c r="G4" i="1" s="1"/>
  <c r="H4" i="1" s="1"/>
  <c r="I4" i="1" s="1"/>
  <c r="J4" i="1" s="1"/>
  <c r="K4" i="1" s="1"/>
  <c r="L4" i="1" s="1"/>
  <c r="M4" i="1" s="1"/>
  <c r="N4" i="1" s="1"/>
  <c r="O4" i="1" s="1"/>
  <c r="P4" i="1" s="1"/>
  <c r="Q4" i="1" s="1"/>
  <c r="R4" i="1" s="1"/>
  <c r="S4" i="1" s="1"/>
  <c r="E3" i="1"/>
  <c r="E10" i="1" s="1"/>
  <c r="F3" i="1" l="1"/>
  <c r="E27" i="1"/>
  <c r="E11" i="1"/>
  <c r="E12" i="1"/>
  <c r="C35" i="1"/>
  <c r="D35" i="1"/>
  <c r="G12" i="4"/>
  <c r="G8" i="4"/>
  <c r="H3" i="4"/>
  <c r="G11" i="4"/>
  <c r="G17" i="4"/>
  <c r="G16" i="4"/>
  <c r="G13" i="4"/>
  <c r="G9" i="4"/>
  <c r="G15" i="4"/>
  <c r="G14" i="4"/>
  <c r="G10" i="4"/>
  <c r="F4" i="4"/>
  <c r="E35" i="4"/>
  <c r="F17" i="3"/>
  <c r="F16" i="3"/>
  <c r="F11" i="3"/>
  <c r="F13" i="3"/>
  <c r="F15" i="3"/>
  <c r="F10" i="3"/>
  <c r="F9" i="3"/>
  <c r="F14" i="3"/>
  <c r="G3" i="3"/>
  <c r="F12" i="3"/>
  <c r="C35" i="3"/>
  <c r="E10" i="3"/>
  <c r="E11" i="3"/>
  <c r="D4" i="3"/>
  <c r="C35" i="2"/>
  <c r="D4" i="2"/>
  <c r="E4" i="2" s="1"/>
  <c r="F4" i="2" s="1"/>
  <c r="G4" i="2" s="1"/>
  <c r="H4" i="2" s="1"/>
  <c r="I4" i="2" s="1"/>
  <c r="J4" i="2" s="1"/>
  <c r="K4" i="2" s="1"/>
  <c r="L4" i="2" s="1"/>
  <c r="M4" i="2" s="1"/>
  <c r="N4" i="2" s="1"/>
  <c r="O4" i="2" s="1"/>
  <c r="P4" i="2" s="1"/>
  <c r="Q4" i="2" s="1"/>
  <c r="R4" i="2" s="1"/>
  <c r="S4" i="2" s="1"/>
  <c r="F3" i="2"/>
  <c r="E10" i="2"/>
  <c r="E12" i="2"/>
  <c r="E8" i="1"/>
  <c r="G3" i="1" l="1"/>
  <c r="F22" i="1"/>
  <c r="G22" i="1" s="1"/>
  <c r="H22" i="1" s="1"/>
  <c r="I22" i="1" s="1"/>
  <c r="J22" i="1" s="1"/>
  <c r="K22" i="1" s="1"/>
  <c r="L22" i="1" s="1"/>
  <c r="M22" i="1" s="1"/>
  <c r="N22" i="1" s="1"/>
  <c r="O22" i="1" s="1"/>
  <c r="P22" i="1" s="1"/>
  <c r="Q22" i="1" s="1"/>
  <c r="R22" i="1" s="1"/>
  <c r="S22" i="1" s="1"/>
  <c r="T22" i="1" s="1"/>
  <c r="F21" i="1"/>
  <c r="G21" i="1" s="1"/>
  <c r="H21" i="1" s="1"/>
  <c r="I21" i="1" s="1"/>
  <c r="J21" i="1" s="1"/>
  <c r="K21" i="1" s="1"/>
  <c r="L21" i="1" s="1"/>
  <c r="M21" i="1" s="1"/>
  <c r="N21" i="1" s="1"/>
  <c r="O21" i="1" s="1"/>
  <c r="P21" i="1" s="1"/>
  <c r="Q21" i="1" s="1"/>
  <c r="R21" i="1" s="1"/>
  <c r="S21" i="1" s="1"/>
  <c r="T21" i="1" s="1"/>
  <c r="F20" i="1"/>
  <c r="G20" i="1" s="1"/>
  <c r="H20" i="1" s="1"/>
  <c r="I20" i="1" s="1"/>
  <c r="J20" i="1" s="1"/>
  <c r="K20" i="1" s="1"/>
  <c r="L20" i="1" s="1"/>
  <c r="M20" i="1" s="1"/>
  <c r="N20" i="1" s="1"/>
  <c r="O20" i="1" s="1"/>
  <c r="P20" i="1" s="1"/>
  <c r="Q20" i="1" s="1"/>
  <c r="R20" i="1" s="1"/>
  <c r="S20" i="1" s="1"/>
  <c r="T20" i="1" s="1"/>
  <c r="F27" i="1"/>
  <c r="F17" i="1"/>
  <c r="F13" i="1"/>
  <c r="F9" i="1"/>
  <c r="F14" i="1"/>
  <c r="F12" i="1"/>
  <c r="F15" i="1"/>
  <c r="F11" i="1"/>
  <c r="F8" i="1"/>
  <c r="F16" i="1"/>
  <c r="F10" i="1"/>
  <c r="G4" i="4"/>
  <c r="F35" i="4"/>
  <c r="H12" i="4"/>
  <c r="H8" i="4"/>
  <c r="I3" i="4"/>
  <c r="H17" i="4"/>
  <c r="H15" i="4"/>
  <c r="H16" i="4"/>
  <c r="H11" i="4"/>
  <c r="H10" i="4"/>
  <c r="H13" i="4"/>
  <c r="H9" i="4"/>
  <c r="H14" i="4"/>
  <c r="D35" i="3"/>
  <c r="E4" i="3"/>
  <c r="G16" i="3"/>
  <c r="G11" i="3"/>
  <c r="G15" i="3"/>
  <c r="G10" i="3"/>
  <c r="H3" i="3"/>
  <c r="G14" i="3"/>
  <c r="G13" i="3"/>
  <c r="G9" i="3"/>
  <c r="G12" i="3"/>
  <c r="G17" i="3"/>
  <c r="D35" i="2"/>
  <c r="E35" i="2"/>
  <c r="F11" i="2"/>
  <c r="F10" i="2"/>
  <c r="F35" i="2" s="1"/>
  <c r="G3" i="2"/>
  <c r="F9" i="2"/>
  <c r="F12" i="2"/>
  <c r="F35" i="1" l="1"/>
  <c r="H3" i="1"/>
  <c r="G27" i="1"/>
  <c r="G14" i="1"/>
  <c r="G12" i="1"/>
  <c r="G11" i="1"/>
  <c r="G15" i="1"/>
  <c r="G16" i="1"/>
  <c r="G17" i="1"/>
  <c r="G13" i="1"/>
  <c r="G10" i="1"/>
  <c r="G9" i="1"/>
  <c r="G8" i="1"/>
  <c r="I16" i="4"/>
  <c r="I11" i="4"/>
  <c r="I10" i="4"/>
  <c r="I15" i="4"/>
  <c r="I12" i="4"/>
  <c r="I8" i="4"/>
  <c r="J3" i="4"/>
  <c r="I17" i="4"/>
  <c r="I14" i="4"/>
  <c r="I13" i="4"/>
  <c r="I9" i="4"/>
  <c r="H4" i="4"/>
  <c r="G35" i="4"/>
  <c r="H15" i="3"/>
  <c r="H10" i="3"/>
  <c r="H14" i="3"/>
  <c r="H13" i="3"/>
  <c r="H9" i="3"/>
  <c r="I3" i="3"/>
  <c r="H12" i="3"/>
  <c r="H17" i="3"/>
  <c r="H16" i="3"/>
  <c r="H11" i="3"/>
  <c r="E35" i="3"/>
  <c r="F4" i="3"/>
  <c r="G11" i="2"/>
  <c r="G10" i="2"/>
  <c r="G35" i="2" s="1"/>
  <c r="G12" i="2"/>
  <c r="G9" i="2"/>
  <c r="H3" i="2"/>
  <c r="G35" i="1" l="1"/>
  <c r="I3" i="1"/>
  <c r="H27" i="1"/>
  <c r="H14" i="1"/>
  <c r="H11" i="1"/>
  <c r="H15" i="1"/>
  <c r="H16" i="1"/>
  <c r="H9" i="1"/>
  <c r="H17" i="1"/>
  <c r="H13" i="1"/>
  <c r="H10" i="1"/>
  <c r="H12" i="1"/>
  <c r="H8" i="1"/>
  <c r="J11" i="4"/>
  <c r="J15" i="4"/>
  <c r="J14" i="4"/>
  <c r="J10" i="4"/>
  <c r="J17" i="4"/>
  <c r="J16" i="4"/>
  <c r="J13" i="4"/>
  <c r="J9" i="4"/>
  <c r="J8" i="4"/>
  <c r="K3" i="4"/>
  <c r="J12" i="4"/>
  <c r="H35" i="4"/>
  <c r="I4" i="4"/>
  <c r="I10" i="3"/>
  <c r="I17" i="3"/>
  <c r="I14" i="3"/>
  <c r="I13" i="3"/>
  <c r="I9" i="3"/>
  <c r="J3" i="3"/>
  <c r="I12" i="3"/>
  <c r="I16" i="3"/>
  <c r="I11" i="3"/>
  <c r="I15" i="3"/>
  <c r="G4" i="3"/>
  <c r="F35" i="3"/>
  <c r="H10" i="2"/>
  <c r="H9" i="2"/>
  <c r="I3" i="2"/>
  <c r="H12" i="2"/>
  <c r="H11" i="2"/>
  <c r="H35" i="1" l="1"/>
  <c r="J3" i="1"/>
  <c r="I27" i="1"/>
  <c r="I15" i="1"/>
  <c r="I16" i="1"/>
  <c r="I17" i="1"/>
  <c r="I13" i="1"/>
  <c r="I12" i="1"/>
  <c r="I10" i="1"/>
  <c r="I11" i="1"/>
  <c r="I9" i="1"/>
  <c r="I14" i="1"/>
  <c r="I8" i="1"/>
  <c r="I35" i="4"/>
  <c r="J4" i="4"/>
  <c r="K10" i="4"/>
  <c r="K13" i="4"/>
  <c r="K9" i="4"/>
  <c r="K14" i="4"/>
  <c r="K16" i="4"/>
  <c r="K11" i="4"/>
  <c r="K17" i="4"/>
  <c r="K12" i="4"/>
  <c r="K8" i="4"/>
  <c r="L3" i="4"/>
  <c r="K15" i="4"/>
  <c r="H35" i="2"/>
  <c r="G35" i="3"/>
  <c r="H4" i="3"/>
  <c r="J14" i="3"/>
  <c r="J13" i="3"/>
  <c r="J9" i="3"/>
  <c r="J16" i="3"/>
  <c r="K3" i="3"/>
  <c r="J12" i="3"/>
  <c r="J11" i="3"/>
  <c r="J17" i="3"/>
  <c r="J15" i="3"/>
  <c r="J10" i="3"/>
  <c r="I9" i="2"/>
  <c r="J3" i="2"/>
  <c r="I11" i="2"/>
  <c r="I12" i="2"/>
  <c r="I10" i="2"/>
  <c r="I35" i="2" s="1"/>
  <c r="I35" i="1" l="1"/>
  <c r="K3" i="1"/>
  <c r="J27" i="1"/>
  <c r="J15" i="1"/>
  <c r="J16" i="1"/>
  <c r="J12" i="1"/>
  <c r="J17" i="1"/>
  <c r="J13" i="1"/>
  <c r="J11" i="1"/>
  <c r="J10" i="1"/>
  <c r="J9" i="1"/>
  <c r="J14" i="1"/>
  <c r="J8" i="1"/>
  <c r="L10" i="4"/>
  <c r="L14" i="4"/>
  <c r="L13" i="4"/>
  <c r="L9" i="4"/>
  <c r="L15" i="4"/>
  <c r="L12" i="4"/>
  <c r="L8" i="4"/>
  <c r="M3" i="4"/>
  <c r="L17" i="4"/>
  <c r="L16" i="4"/>
  <c r="L11" i="4"/>
  <c r="J35" i="4"/>
  <c r="K4" i="4"/>
  <c r="K13" i="3"/>
  <c r="K9" i="3"/>
  <c r="L3" i="3"/>
  <c r="K12" i="3"/>
  <c r="K15" i="3"/>
  <c r="K17" i="3"/>
  <c r="K16" i="3"/>
  <c r="K11" i="3"/>
  <c r="K10" i="3"/>
  <c r="K14" i="3"/>
  <c r="H35" i="3"/>
  <c r="I4" i="3"/>
  <c r="J9" i="2"/>
  <c r="K3" i="2"/>
  <c r="J12" i="2"/>
  <c r="J11" i="2"/>
  <c r="J10" i="2"/>
  <c r="L3" i="1" l="1"/>
  <c r="K27" i="1"/>
  <c r="K16" i="1"/>
  <c r="K12" i="1"/>
  <c r="K11" i="1"/>
  <c r="K17" i="1"/>
  <c r="K13" i="1"/>
  <c r="K10" i="1"/>
  <c r="K9" i="1"/>
  <c r="K14" i="1"/>
  <c r="K15" i="1"/>
  <c r="K8" i="1"/>
  <c r="J35" i="1"/>
  <c r="M14" i="4"/>
  <c r="M13" i="4"/>
  <c r="M9" i="4"/>
  <c r="M12" i="4"/>
  <c r="M8" i="4"/>
  <c r="N3" i="4"/>
  <c r="M10" i="4"/>
  <c r="M17" i="4"/>
  <c r="M16" i="4"/>
  <c r="M11" i="4"/>
  <c r="M15" i="4"/>
  <c r="L4" i="4"/>
  <c r="K35" i="4"/>
  <c r="J35" i="2"/>
  <c r="M3" i="3"/>
  <c r="L12" i="3"/>
  <c r="L10" i="3"/>
  <c r="L17" i="3"/>
  <c r="L16" i="3"/>
  <c r="L11" i="3"/>
  <c r="L15" i="3"/>
  <c r="L14" i="3"/>
  <c r="L13" i="3"/>
  <c r="L9" i="3"/>
  <c r="I35" i="3"/>
  <c r="J4" i="3"/>
  <c r="L3" i="2"/>
  <c r="K12" i="2"/>
  <c r="K9" i="2"/>
  <c r="K11" i="2"/>
  <c r="K10" i="2"/>
  <c r="M3" i="1" l="1"/>
  <c r="L27" i="1"/>
  <c r="L16" i="1"/>
  <c r="L11" i="1"/>
  <c r="L25" i="1"/>
  <c r="L17" i="1"/>
  <c r="L13" i="1"/>
  <c r="L10" i="1"/>
  <c r="L9" i="1"/>
  <c r="L14" i="1"/>
  <c r="L15" i="1"/>
  <c r="L12" i="1"/>
  <c r="L8" i="1"/>
  <c r="K35" i="1"/>
  <c r="M4" i="4"/>
  <c r="L35" i="4"/>
  <c r="N13" i="4"/>
  <c r="N9" i="4"/>
  <c r="N12" i="4"/>
  <c r="N8" i="4"/>
  <c r="O3" i="4"/>
  <c r="N17" i="4"/>
  <c r="N14" i="4"/>
  <c r="N16" i="4"/>
  <c r="N11" i="4"/>
  <c r="N10" i="4"/>
  <c r="N15" i="4"/>
  <c r="K35" i="2"/>
  <c r="J35" i="3"/>
  <c r="K4" i="3"/>
  <c r="M12" i="3"/>
  <c r="M17" i="3"/>
  <c r="M16" i="3"/>
  <c r="M11" i="3"/>
  <c r="M14" i="3"/>
  <c r="M15" i="3"/>
  <c r="M10" i="3"/>
  <c r="M13" i="3"/>
  <c r="M9" i="3"/>
  <c r="N3" i="3"/>
  <c r="L12" i="2"/>
  <c r="L11" i="2"/>
  <c r="M3" i="2"/>
  <c r="L10" i="2"/>
  <c r="L9" i="2"/>
  <c r="L35" i="1" l="1"/>
  <c r="N3" i="1"/>
  <c r="M27" i="1"/>
  <c r="M25" i="1"/>
  <c r="M17" i="1"/>
  <c r="M13" i="1"/>
  <c r="M10" i="1"/>
  <c r="M9" i="1"/>
  <c r="M14" i="1"/>
  <c r="M15" i="1"/>
  <c r="M12" i="1"/>
  <c r="M11" i="1"/>
  <c r="M16" i="1"/>
  <c r="M8" i="1"/>
  <c r="N4" i="4"/>
  <c r="M35" i="4"/>
  <c r="O12" i="4"/>
  <c r="O8" i="4"/>
  <c r="P3" i="4"/>
  <c r="O11" i="4"/>
  <c r="O17" i="4"/>
  <c r="O16" i="4"/>
  <c r="O13" i="4"/>
  <c r="O9" i="4"/>
  <c r="O15" i="4"/>
  <c r="O14" i="4"/>
  <c r="O10" i="4"/>
  <c r="L35" i="2"/>
  <c r="N17" i="3"/>
  <c r="N16" i="3"/>
  <c r="N11" i="3"/>
  <c r="N15" i="3"/>
  <c r="N9" i="3"/>
  <c r="N10" i="3"/>
  <c r="N13" i="3"/>
  <c r="N14" i="3"/>
  <c r="O3" i="3"/>
  <c r="N12" i="3"/>
  <c r="K35" i="3"/>
  <c r="L4" i="3"/>
  <c r="M9" i="2"/>
  <c r="M12" i="2"/>
  <c r="M11" i="2"/>
  <c r="M10" i="2"/>
  <c r="N3" i="2"/>
  <c r="M35" i="1" l="1"/>
  <c r="O3" i="1"/>
  <c r="N27" i="1"/>
  <c r="N17" i="1"/>
  <c r="N13" i="1"/>
  <c r="N9" i="1"/>
  <c r="N14" i="1"/>
  <c r="N12" i="1"/>
  <c r="N15" i="1"/>
  <c r="N11" i="1"/>
  <c r="N16" i="1"/>
  <c r="N25" i="1"/>
  <c r="N10" i="1"/>
  <c r="N8" i="1"/>
  <c r="P12" i="4"/>
  <c r="P8" i="4"/>
  <c r="Q3" i="4"/>
  <c r="P17" i="4"/>
  <c r="P16" i="4"/>
  <c r="P11" i="4"/>
  <c r="P10" i="4"/>
  <c r="P9" i="4"/>
  <c r="P14" i="4"/>
  <c r="P13" i="4"/>
  <c r="P15" i="4"/>
  <c r="O4" i="4"/>
  <c r="N35" i="4"/>
  <c r="M35" i="2"/>
  <c r="L35" i="3"/>
  <c r="M4" i="3"/>
  <c r="O16" i="3"/>
  <c r="O11" i="3"/>
  <c r="O15" i="3"/>
  <c r="P3" i="3"/>
  <c r="O10" i="3"/>
  <c r="O14" i="3"/>
  <c r="O13" i="3"/>
  <c r="O9" i="3"/>
  <c r="O12" i="3"/>
  <c r="O17" i="3"/>
  <c r="N11" i="2"/>
  <c r="O3" i="2"/>
  <c r="N10" i="2"/>
  <c r="N35" i="2" s="1"/>
  <c r="N9" i="2"/>
  <c r="N12" i="2"/>
  <c r="N35" i="1" l="1"/>
  <c r="P3" i="1"/>
  <c r="O27" i="1"/>
  <c r="O14" i="1"/>
  <c r="O12" i="1"/>
  <c r="O11" i="1"/>
  <c r="O15" i="1"/>
  <c r="O16" i="1"/>
  <c r="O25" i="1"/>
  <c r="O17" i="1"/>
  <c r="O13" i="1"/>
  <c r="O10" i="1"/>
  <c r="O9" i="1"/>
  <c r="O8" i="1"/>
  <c r="P4" i="4"/>
  <c r="O35" i="4"/>
  <c r="Q16" i="4"/>
  <c r="Q11" i="4"/>
  <c r="Q10" i="4"/>
  <c r="Q15" i="4"/>
  <c r="Q12" i="4"/>
  <c r="Q8" i="4"/>
  <c r="R3" i="4"/>
  <c r="Q17" i="4"/>
  <c r="Q14" i="4"/>
  <c r="Q13" i="4"/>
  <c r="Q9" i="4"/>
  <c r="P15" i="3"/>
  <c r="P10" i="3"/>
  <c r="P14" i="3"/>
  <c r="P12" i="3"/>
  <c r="P13" i="3"/>
  <c r="P9" i="3"/>
  <c r="Q3" i="3"/>
  <c r="P17" i="3"/>
  <c r="P16" i="3"/>
  <c r="P11" i="3"/>
  <c r="M35" i="3"/>
  <c r="N4" i="3"/>
  <c r="O12" i="2"/>
  <c r="O10" i="2"/>
  <c r="O9" i="2"/>
  <c r="P3" i="2"/>
  <c r="O11" i="2"/>
  <c r="Q3" i="1" l="1"/>
  <c r="P27" i="1"/>
  <c r="P14" i="1"/>
  <c r="P11" i="1"/>
  <c r="P15" i="1"/>
  <c r="P16" i="1"/>
  <c r="P25" i="1"/>
  <c r="P17" i="1"/>
  <c r="P13" i="1"/>
  <c r="P10" i="1"/>
  <c r="P12" i="1"/>
  <c r="P9" i="1"/>
  <c r="P8" i="1"/>
  <c r="O35" i="1"/>
  <c r="P35" i="4"/>
  <c r="Q4" i="4"/>
  <c r="R11" i="4"/>
  <c r="R15" i="4"/>
  <c r="R14" i="4"/>
  <c r="R10" i="4"/>
  <c r="R17" i="4"/>
  <c r="R16" i="4"/>
  <c r="R13" i="4"/>
  <c r="R9" i="4"/>
  <c r="R8" i="4"/>
  <c r="S3" i="4"/>
  <c r="R12" i="4"/>
  <c r="O35" i="2"/>
  <c r="Q10" i="3"/>
  <c r="Q14" i="3"/>
  <c r="Q13" i="3"/>
  <c r="Q9" i="3"/>
  <c r="R3" i="3"/>
  <c r="Q17" i="3"/>
  <c r="Q12" i="3"/>
  <c r="Q16" i="3"/>
  <c r="Q11" i="3"/>
  <c r="Q15" i="3"/>
  <c r="O4" i="3"/>
  <c r="N35" i="3"/>
  <c r="P10" i="2"/>
  <c r="P35" i="2" s="1"/>
  <c r="P9" i="2"/>
  <c r="Q3" i="2"/>
  <c r="P12" i="2"/>
  <c r="P11" i="2"/>
  <c r="P35" i="1" l="1"/>
  <c r="R3" i="1"/>
  <c r="Q27" i="1"/>
  <c r="Q15" i="1"/>
  <c r="Q16" i="1"/>
  <c r="Q25" i="1"/>
  <c r="Q17" i="1"/>
  <c r="Q13" i="1"/>
  <c r="Q12" i="1"/>
  <c r="Q10" i="1"/>
  <c r="Q11" i="1"/>
  <c r="Q9" i="1"/>
  <c r="Q14" i="1"/>
  <c r="Q8" i="1"/>
  <c r="S10" i="4"/>
  <c r="T10" i="4" s="1"/>
  <c r="S13" i="4"/>
  <c r="T13" i="4" s="1"/>
  <c r="S9" i="4"/>
  <c r="T9" i="4" s="1"/>
  <c r="S14" i="4"/>
  <c r="T14" i="4" s="1"/>
  <c r="T25" i="4"/>
  <c r="S16" i="4"/>
  <c r="T16" i="4" s="1"/>
  <c r="S11" i="4"/>
  <c r="T11" i="4" s="1"/>
  <c r="S15" i="4"/>
  <c r="T15" i="4" s="1"/>
  <c r="S12" i="4"/>
  <c r="T12" i="4" s="1"/>
  <c r="S8" i="4"/>
  <c r="T8" i="4" s="1"/>
  <c r="S17" i="4"/>
  <c r="T17" i="4" s="1"/>
  <c r="Q35" i="4"/>
  <c r="R4" i="4"/>
  <c r="R14" i="3"/>
  <c r="R11" i="3"/>
  <c r="R13" i="3"/>
  <c r="R9" i="3"/>
  <c r="S3" i="3"/>
  <c r="R16" i="3"/>
  <c r="R12" i="3"/>
  <c r="R17" i="3"/>
  <c r="R15" i="3"/>
  <c r="R10" i="3"/>
  <c r="O35" i="3"/>
  <c r="P4" i="3"/>
  <c r="Q9" i="2"/>
  <c r="R3" i="2"/>
  <c r="Q12" i="2"/>
  <c r="Q10" i="2"/>
  <c r="Q11" i="2"/>
  <c r="S3" i="1" l="1"/>
  <c r="R27" i="1"/>
  <c r="R15" i="1"/>
  <c r="R16" i="1"/>
  <c r="R25" i="1"/>
  <c r="R12" i="1"/>
  <c r="R17" i="1"/>
  <c r="R13" i="1"/>
  <c r="R11" i="1"/>
  <c r="R10" i="1"/>
  <c r="R9" i="1"/>
  <c r="R14" i="1"/>
  <c r="R8" i="1"/>
  <c r="Q35" i="1"/>
  <c r="R35" i="4"/>
  <c r="S4" i="4"/>
  <c r="Q35" i="2"/>
  <c r="P35" i="3"/>
  <c r="Q4" i="3"/>
  <c r="S13" i="3"/>
  <c r="T13" i="3" s="1"/>
  <c r="S9" i="3"/>
  <c r="T9" i="3" s="1"/>
  <c r="S12" i="3"/>
  <c r="T12" i="3" s="1"/>
  <c r="T8" i="3"/>
  <c r="S17" i="3"/>
  <c r="T17" i="3" s="1"/>
  <c r="S15" i="3"/>
  <c r="T15" i="3" s="1"/>
  <c r="T25" i="3"/>
  <c r="S16" i="3"/>
  <c r="T16" i="3" s="1"/>
  <c r="S11" i="3"/>
  <c r="T11" i="3" s="1"/>
  <c r="S10" i="3"/>
  <c r="T10" i="3" s="1"/>
  <c r="S14" i="3"/>
  <c r="T14" i="3" s="1"/>
  <c r="R9" i="2"/>
  <c r="S3" i="2"/>
  <c r="R12" i="2"/>
  <c r="R11" i="2"/>
  <c r="R10" i="2"/>
  <c r="R35" i="1" l="1"/>
  <c r="S8" i="1"/>
  <c r="S27" i="1"/>
  <c r="T27" i="1" s="1"/>
  <c r="S16" i="1"/>
  <c r="T16" i="1" s="1"/>
  <c r="S12" i="1"/>
  <c r="T12" i="1" s="1"/>
  <c r="S25" i="1"/>
  <c r="T25" i="1" s="1"/>
  <c r="S11" i="1"/>
  <c r="T11" i="1" s="1"/>
  <c r="S17" i="1"/>
  <c r="T17" i="1" s="1"/>
  <c r="S13" i="1"/>
  <c r="T13" i="1" s="1"/>
  <c r="S10" i="1"/>
  <c r="T10" i="1" s="1"/>
  <c r="S9" i="1"/>
  <c r="T9" i="1" s="1"/>
  <c r="S14" i="1"/>
  <c r="T14" i="1" s="1"/>
  <c r="S15" i="1"/>
  <c r="T15" i="1" s="1"/>
  <c r="T4" i="1"/>
  <c r="T4" i="4"/>
  <c r="S35" i="4"/>
  <c r="R35" i="2"/>
  <c r="Q35" i="3"/>
  <c r="R4" i="3"/>
  <c r="S10" i="2"/>
  <c r="S9" i="2"/>
  <c r="T9" i="2" s="1"/>
  <c r="S12" i="2"/>
  <c r="T12" i="2" s="1"/>
  <c r="T8" i="2"/>
  <c r="T17" i="2"/>
  <c r="T25" i="2"/>
  <c r="T16" i="2"/>
  <c r="S11" i="2"/>
  <c r="T11" i="2" s="1"/>
  <c r="T15" i="2"/>
  <c r="T13" i="2"/>
  <c r="T4" i="2"/>
  <c r="T8" i="1" l="1"/>
  <c r="R35" i="3"/>
  <c r="S4" i="3"/>
  <c r="T10" i="2"/>
  <c r="S35" i="2"/>
  <c r="S35" i="3" l="1"/>
  <c r="T4" i="3"/>
</calcChain>
</file>

<file path=xl/sharedStrings.xml><?xml version="1.0" encoding="utf-8"?>
<sst xmlns="http://schemas.openxmlformats.org/spreadsheetml/2006/main" count="527" uniqueCount="63">
  <si>
    <t>Palk</t>
  </si>
  <si>
    <t>miinimumpalk</t>
  </si>
  <si>
    <t>ringijuhid</t>
  </si>
  <si>
    <t>õpetajad</t>
  </si>
  <si>
    <t>kuni aastani 2028 on arvestuses palgafondi tõstetud keskmiselt 5% vastavalt Rahandusministeerimi prognoosile keskmise palga tõusu kohta</t>
  </si>
  <si>
    <t>kuni aastani 2028 on arvestuses palga alammäära tõstetud keskmiselt 5,5% aastas, et lõhe keskmise palgaga ei kasvaks väga suureks</t>
  </si>
  <si>
    <t xml:space="preserve">aastast 2029 on palgatõusuks rakendatud Rahandusministeeriumi pikaajalise majandusprognoosi näitajat ja alampalga osas liidetud sellele 0,4% </t>
  </si>
  <si>
    <t>Referent-infojuht</t>
  </si>
  <si>
    <t>Haruraamatukogu juhataja</t>
  </si>
  <si>
    <t>Klienditeenindaja</t>
  </si>
  <si>
    <t>Abitööline</t>
  </si>
  <si>
    <t>üksuste arv</t>
  </si>
  <si>
    <t>Vanem raamatukoguhoidja</t>
  </si>
  <si>
    <t>Raamatukoguhoidja</t>
  </si>
  <si>
    <t>Koristaja</t>
  </si>
  <si>
    <t>Majahoidja</t>
  </si>
  <si>
    <t>Kojamees</t>
  </si>
  <si>
    <t>Hooldustööline</t>
  </si>
  <si>
    <t>suhe palga alammäära perioodi lõpus</t>
  </si>
  <si>
    <t>Kostümeerija</t>
  </si>
  <si>
    <t>Muusikasaatja</t>
  </si>
  <si>
    <t>Projektijuht</t>
  </si>
  <si>
    <t>Direktor</t>
  </si>
  <si>
    <t>Õppealajuhataja</t>
  </si>
  <si>
    <t>Juhiabi</t>
  </si>
  <si>
    <t>Kui esialgse palgamäära kasvu tulemusel võrdsustub palk palga alammääraga, on edaspidi rakendatud palga alammäära kasvutempot</t>
  </si>
  <si>
    <t>Infojuht</t>
  </si>
  <si>
    <t>Kulu</t>
  </si>
  <si>
    <t>kulu kokku</t>
  </si>
  <si>
    <t>Palgakulude arvestusel on võetud aluseks 0-alternatiiviga sama kulu suurendamise suhe</t>
  </si>
  <si>
    <t>Soovitav palgatase 2024</t>
  </si>
  <si>
    <t>alammäär</t>
  </si>
  <si>
    <t>Õpetajate soovitav palgatase oleks 90% üldhariduskooli õpetaja palgamäärast</t>
  </si>
  <si>
    <t>Ringijuhtide ja teiste kuluuritöötajate palgatase oleks 1600 eurot, mis on riigi kultuuritöötajate palga alammäär</t>
  </si>
  <si>
    <t>Juhtidele on suuvitav motiveeriv palgatase</t>
  </si>
  <si>
    <t>Valgustehnik</t>
  </si>
  <si>
    <t>Helitehnik</t>
  </si>
  <si>
    <t>Meister-tehnoloog</t>
  </si>
  <si>
    <t>Kunstnik-dekoraator</t>
  </si>
  <si>
    <t>Kassapidaja</t>
  </si>
  <si>
    <t>Administraator</t>
  </si>
  <si>
    <t>Kultuuriürituste korraldaja</t>
  </si>
  <si>
    <t>Ekspositsiooni juht</t>
  </si>
  <si>
    <t>Suhtekorralduse juht-giid</t>
  </si>
  <si>
    <t>Giid</t>
  </si>
  <si>
    <t>Koguhoidja</t>
  </si>
  <si>
    <t>Komplekteerimisosakonna juhataja</t>
  </si>
  <si>
    <t>Teenindusosakonna juhataja</t>
  </si>
  <si>
    <t>Palgatase 2024</t>
  </si>
  <si>
    <t>Ringijuhid</t>
  </si>
  <si>
    <t>Õpetajad</t>
  </si>
  <si>
    <t>SUM</t>
  </si>
  <si>
    <t>Finantsanalüüs</t>
  </si>
  <si>
    <t>Sillamäe kultuuri- ja huvitegevuse analüüsi juurde</t>
  </si>
  <si>
    <t>Käesolev analüüs on koostatud Sillamäe kultuuri- ja huvitegevuse analüüsi juurde, et illustreerida võimalike alternatiivide rahalist mõju.</t>
  </si>
  <si>
    <t>Finantsanalüüs arvestab ainult kultuuir- ja huvitegevuse asutuste personalikulu, sest majandamiskulu osas on alternatiividel vähem mõju. Seda põhjusel, et töö ei puuduta ruumikasutust ning majandamiskulude osas peaks asutustel olema tagatud kõrgem kulutase, et tagada tegevuseks vajalikud vahendid, koolitused jmt.</t>
  </si>
  <si>
    <t>Analüüs lähtub 2024. aasta alguse koosseisudest ja palgamääradest. Kuigi koosseise ja palgamäärasid on vahepeal muudetud, ei mõjuta see üldisi tendentse ega oluliselt proportsioone. Näiteks 2025. aasta alguses vähendati Muusikakooli koosseisu 3,5 õpetaja ametikoha võrra - see suurendab halduspersonali palgakulu veelgi, samas jääb küsimus optimaalsema mudeli osas ikkagi alles.</t>
  </si>
  <si>
    <t>Kooseisuüksuste arv ja nimetused on tinglikud, sest prognoosida saab koosseisu üldisemalt, arvestades asutusel täita vaja olevaid ülesandeid.</t>
  </si>
  <si>
    <t>Kuni aastani 2028 on arvestuses palgafondi tõstetud keskmiselt 5% vastavalt Rahandusministeerimi prognoosile keskmise palga tõusu kohta.</t>
  </si>
  <si>
    <t>Kuni aastani 2028 on arvestuses palga alammäära tõstetud keskmiselt 5,5% aastas, et lõhe keskmise palgaga ei kasvaks väga suureks.</t>
  </si>
  <si>
    <t>Aastast 2029 on palgatõusuks rakendatud Rahandusministeeriumi pikaajalise majandusprognoosi näitajat ja alampalga osas liidetud sellele 0,4% .</t>
  </si>
  <si>
    <t>Kui esialgse palgamäära kasvu tulemusel võrdsustub palk palga alammääraga, on edaspidi rakendatud palga alammäära kasvutempot.</t>
  </si>
  <si>
    <t>Õpetajate ja ringijuhtide arvu on kõikide alternatiivide, va 0-alternatiiv vähendatud ühepalju, et alternatiivid oleksid paremini võrreldavad. Sisutegevuse osa saab asutuste võrgu korrastamisel optimeerida asutuste juhtide ettepanekul ja finantsanalüüs keskendub juhtimise ja haldustegevusega kaasneva pesonalikulu illustreerimisele.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</si>
</sst>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186"/>
      <scheme val="minor"/>
    </font>
    <font>
      <sz val="11"/>
      <color theme="1"/>
      <name val="Aptos Narrow"/>
      <family val="2"/>
      <charset val="186"/>
      <scheme val="minor"/>
    </font>
    <font>
      <sz val="11"/>
      <color rgb="FF006100"/>
      <name val="Aptos Narrow"/>
      <family val="2"/>
      <charset val="186"/>
      <scheme val="minor"/>
    </font>
    <font>
      <sz val="11"/>
      <color rgb="FF9C0006"/>
      <name val="Aptos Narrow"/>
      <family val="2"/>
      <charset val="186"/>
      <scheme val="minor"/>
    </font>
    <font>
      <b/>
      <sz val="11"/>
      <color rgb="FFFA7D00"/>
      <name val="Aptos Narrow"/>
      <family val="2"/>
      <charset val="186"/>
      <scheme val="minor"/>
    </font>
    <font>
      <b/>
      <sz val="11"/>
      <color theme="0"/>
      <name val="Aptos Narrow"/>
      <family val="2"/>
      <charset val="186"/>
      <scheme val="minor"/>
    </font>
    <font>
      <b/>
      <sz val="10"/>
      <color theme="1"/>
      <name val="Aptos"/>
      <family val="2"/>
    </font>
    <font>
      <sz val="10"/>
      <color theme="1"/>
      <name val="Aptos"/>
      <family val="2"/>
    </font>
    <font>
      <b/>
      <sz val="11"/>
      <color theme="1"/>
      <name val="Aptos Narrow"/>
      <family val="2"/>
      <scheme val="minor"/>
    </font>
    <font>
      <b/>
      <sz val="11"/>
      <color rgb="FF3F3F3F"/>
      <name val="Aptos Narrow"/>
      <family val="2"/>
      <charset val="186"/>
      <scheme val="minor"/>
    </font>
    <font>
      <sz val="11"/>
      <color theme="1"/>
      <name val="Aptos Narrow"/>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diagonal/>
    </border>
    <border>
      <left style="double">
        <color rgb="FF3F3F3F"/>
      </left>
      <right/>
      <top style="double">
        <color rgb="FF3F3F3F"/>
      </top>
      <bottom style="double">
        <color rgb="FF3F3F3F"/>
      </bottom>
      <diagonal/>
    </border>
    <border>
      <left style="thin">
        <color rgb="FF7F7F7F"/>
      </left>
      <right style="thin">
        <color rgb="FF7F7F7F"/>
      </right>
      <top style="thin">
        <color rgb="FF7F7F7F"/>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rgb="FF7F7F7F"/>
      </top>
      <bottom/>
      <diagonal/>
    </border>
    <border>
      <left/>
      <right style="thin">
        <color rgb="FF7F7F7F"/>
      </right>
      <top style="thin">
        <color rgb="FF7F7F7F"/>
      </top>
      <bottom/>
      <diagonal/>
    </border>
    <border>
      <left style="thin">
        <color rgb="FF7F7F7F"/>
      </left>
      <right style="thin">
        <color indexed="64"/>
      </right>
      <top style="thin">
        <color rgb="FF7F7F7F"/>
      </top>
      <bottom/>
      <diagonal/>
    </border>
    <border>
      <left/>
      <right style="thin">
        <color indexed="64"/>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indexed="64"/>
      </right>
      <top style="medium">
        <color indexed="64"/>
      </top>
      <bottom style="thin">
        <color rgb="FF7F7F7F"/>
      </bottom>
      <diagonal/>
    </border>
    <border>
      <left/>
      <right style="thin">
        <color indexed="64"/>
      </right>
      <top style="thin">
        <color rgb="FF7F7F7F"/>
      </top>
      <bottom style="thin">
        <color rgb="FF7F7F7F"/>
      </bottom>
      <diagonal/>
    </border>
    <border>
      <left/>
      <right style="thin">
        <color indexed="64"/>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5" borderId="2" applyNumberFormat="0" applyAlignment="0" applyProtection="0"/>
    <xf numFmtId="0" fontId="9" fillId="4" borderId="26" applyNumberFormat="0" applyAlignment="0" applyProtection="0"/>
  </cellStyleXfs>
  <cellXfs count="90">
    <xf numFmtId="0" fontId="0" fillId="0" borderId="0" xfId="0"/>
    <xf numFmtId="1" fontId="0" fillId="0" borderId="0" xfId="0" applyNumberFormat="1"/>
    <xf numFmtId="0" fontId="0" fillId="0" borderId="9" xfId="0" applyBorder="1"/>
    <xf numFmtId="1" fontId="0" fillId="0" borderId="9" xfId="0" applyNumberFormat="1" applyBorder="1"/>
    <xf numFmtId="0" fontId="8" fillId="0" borderId="0" xfId="0" applyFont="1"/>
    <xf numFmtId="0" fontId="8" fillId="0" borderId="9" xfId="0" applyFont="1" applyBorder="1"/>
    <xf numFmtId="0" fontId="5" fillId="5" borderId="2" xfId="5"/>
    <xf numFmtId="1" fontId="4" fillId="4" borderId="1" xfId="4" applyNumberFormat="1"/>
    <xf numFmtId="0" fontId="5" fillId="5" borderId="10" xfId="5" applyBorder="1"/>
    <xf numFmtId="1" fontId="4" fillId="4" borderId="11" xfId="4" applyNumberFormat="1" applyBorder="1"/>
    <xf numFmtId="1" fontId="0" fillId="0" borderId="12" xfId="0" applyNumberFormat="1" applyBorder="1"/>
    <xf numFmtId="1" fontId="0" fillId="0" borderId="4" xfId="0" applyNumberFormat="1" applyBorder="1"/>
    <xf numFmtId="1" fontId="0" fillId="0" borderId="13" xfId="0" applyNumberFormat="1" applyBorder="1"/>
    <xf numFmtId="1" fontId="0" fillId="0" borderId="3" xfId="0" applyNumberFormat="1" applyBorder="1"/>
    <xf numFmtId="1" fontId="0" fillId="0" borderId="14" xfId="0" applyNumberFormat="1" applyBorder="1"/>
    <xf numFmtId="1" fontId="0" fillId="0" borderId="8" xfId="0" applyNumberFormat="1" applyBorder="1"/>
    <xf numFmtId="1" fontId="0" fillId="0" borderId="15" xfId="0" applyNumberFormat="1" applyBorder="1"/>
    <xf numFmtId="1" fontId="0" fillId="0" borderId="7" xfId="0" applyNumberFormat="1" applyBorder="1"/>
    <xf numFmtId="9" fontId="0" fillId="0" borderId="0" xfId="1" applyFont="1"/>
    <xf numFmtId="1" fontId="0" fillId="0" borderId="16" xfId="0" applyNumberFormat="1" applyBorder="1"/>
    <xf numFmtId="1" fontId="0" fillId="0" borderId="6" xfId="0" applyNumberFormat="1" applyBorder="1"/>
    <xf numFmtId="1" fontId="0" fillId="0" borderId="17" xfId="0" applyNumberFormat="1" applyBorder="1"/>
    <xf numFmtId="1" fontId="0" fillId="0" borderId="5" xfId="0" applyNumberFormat="1" applyBorder="1"/>
    <xf numFmtId="1" fontId="4" fillId="4" borderId="19" xfId="4" applyNumberFormat="1" applyBorder="1"/>
    <xf numFmtId="1" fontId="0" fillId="0" borderId="18" xfId="0" applyNumberFormat="1" applyBorder="1"/>
    <xf numFmtId="1" fontId="4" fillId="4" borderId="20" xfId="4" applyNumberFormat="1" applyBorder="1"/>
    <xf numFmtId="0" fontId="0" fillId="0" borderId="21" xfId="0" applyBorder="1"/>
    <xf numFmtId="0" fontId="3" fillId="3" borderId="10" xfId="3" applyBorder="1"/>
    <xf numFmtId="0" fontId="3" fillId="3" borderId="2" xfId="3" applyBorder="1"/>
    <xf numFmtId="0" fontId="2" fillId="2" borderId="2" xfId="2" applyBorder="1"/>
    <xf numFmtId="0" fontId="6"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xf>
    <xf numFmtId="4" fontId="7" fillId="0" borderId="0" xfId="0" applyNumberFormat="1" applyFont="1" applyAlignment="1">
      <alignment vertical="center"/>
    </xf>
    <xf numFmtId="0" fontId="7" fillId="0" borderId="0" xfId="0" applyFont="1" applyAlignment="1">
      <alignment vertical="center" wrapText="1"/>
    </xf>
    <xf numFmtId="1" fontId="4" fillId="4" borderId="22" xfId="4" applyNumberFormat="1" applyBorder="1"/>
    <xf numFmtId="3" fontId="4" fillId="4" borderId="11" xfId="4" applyNumberFormat="1" applyBorder="1"/>
    <xf numFmtId="3" fontId="0" fillId="0" borderId="12" xfId="0" applyNumberFormat="1" applyBorder="1"/>
    <xf numFmtId="3" fontId="0" fillId="0" borderId="4" xfId="0" applyNumberFormat="1" applyBorder="1"/>
    <xf numFmtId="3" fontId="0" fillId="0" borderId="13" xfId="0" applyNumberFormat="1" applyBorder="1"/>
    <xf numFmtId="3" fontId="0" fillId="0" borderId="3" xfId="0" applyNumberFormat="1" applyBorder="1"/>
    <xf numFmtId="3" fontId="0" fillId="0" borderId="14" xfId="0" applyNumberFormat="1" applyBorder="1"/>
    <xf numFmtId="3" fontId="0" fillId="0" borderId="8" xfId="0" applyNumberFormat="1" applyBorder="1"/>
    <xf numFmtId="3" fontId="0" fillId="0" borderId="15" xfId="0" applyNumberFormat="1" applyBorder="1"/>
    <xf numFmtId="3" fontId="0" fillId="0" borderId="7" xfId="0" applyNumberFormat="1" applyBorder="1"/>
    <xf numFmtId="3" fontId="0" fillId="0" borderId="16" xfId="0" applyNumberFormat="1" applyBorder="1"/>
    <xf numFmtId="3" fontId="0" fillId="0" borderId="6" xfId="0" applyNumberFormat="1" applyBorder="1"/>
    <xf numFmtId="3" fontId="0" fillId="0" borderId="17" xfId="0" applyNumberFormat="1" applyBorder="1"/>
    <xf numFmtId="3" fontId="0" fillId="0" borderId="5" xfId="0" applyNumberFormat="1" applyBorder="1"/>
    <xf numFmtId="3" fontId="0" fillId="0" borderId="0" xfId="0" applyNumberFormat="1"/>
    <xf numFmtId="3" fontId="0" fillId="0" borderId="9" xfId="0" applyNumberFormat="1" applyBorder="1"/>
    <xf numFmtId="3" fontId="4" fillId="4" borderId="1" xfId="4" applyNumberFormat="1"/>
    <xf numFmtId="3" fontId="0" fillId="0" borderId="23" xfId="0" applyNumberFormat="1" applyBorder="1"/>
    <xf numFmtId="3" fontId="0" fillId="0" borderId="18" xfId="0" applyNumberFormat="1" applyBorder="1"/>
    <xf numFmtId="3" fontId="0" fillId="0" borderId="21" xfId="0" applyNumberFormat="1" applyBorder="1"/>
    <xf numFmtId="3" fontId="0" fillId="0" borderId="25" xfId="0" applyNumberFormat="1" applyBorder="1"/>
    <xf numFmtId="1" fontId="0" fillId="0" borderId="0" xfId="1" applyNumberFormat="1" applyFont="1"/>
    <xf numFmtId="1" fontId="0" fillId="0" borderId="0" xfId="1" applyNumberFormat="1" applyFont="1" applyFill="1" applyBorder="1"/>
    <xf numFmtId="1" fontId="0" fillId="0" borderId="23" xfId="0" applyNumberFormat="1" applyBorder="1"/>
    <xf numFmtId="1" fontId="0" fillId="0" borderId="21" xfId="0" applyNumberFormat="1" applyBorder="1"/>
    <xf numFmtId="1" fontId="0" fillId="0" borderId="25" xfId="0" applyNumberFormat="1" applyBorder="1"/>
    <xf numFmtId="1" fontId="0" fillId="0" borderId="24" xfId="0" applyNumberFormat="1" applyBorder="1"/>
    <xf numFmtId="0" fontId="0" fillId="0" borderId="24" xfId="0" applyBorder="1"/>
    <xf numFmtId="0" fontId="0" fillId="0" borderId="0" xfId="0" applyAlignment="1">
      <alignment wrapText="1"/>
    </xf>
    <xf numFmtId="0" fontId="0" fillId="0" borderId="16" xfId="0" applyBorder="1"/>
    <xf numFmtId="0" fontId="8" fillId="0" borderId="6" xfId="0" applyFont="1" applyBorder="1"/>
    <xf numFmtId="0" fontId="8" fillId="0" borderId="5" xfId="0" applyFont="1" applyBorder="1"/>
    <xf numFmtId="0" fontId="0" fillId="0" borderId="27" xfId="0" applyBorder="1"/>
    <xf numFmtId="0" fontId="0" fillId="0" borderId="28" xfId="0" applyBorder="1"/>
    <xf numFmtId="1" fontId="0" fillId="0" borderId="29" xfId="0" applyNumberFormat="1" applyBorder="1"/>
    <xf numFmtId="0" fontId="9" fillId="4" borderId="30" xfId="6" applyBorder="1"/>
    <xf numFmtId="1" fontId="9" fillId="4" borderId="31" xfId="6" applyNumberFormat="1" applyBorder="1" applyAlignment="1">
      <alignment horizontal="right"/>
    </xf>
    <xf numFmtId="1" fontId="9" fillId="4" borderId="26" xfId="6" applyNumberFormat="1" applyAlignment="1">
      <alignment horizontal="right"/>
    </xf>
    <xf numFmtId="1" fontId="9" fillId="4" borderId="32" xfId="6" applyNumberFormat="1" applyBorder="1" applyAlignment="1">
      <alignment horizontal="right"/>
    </xf>
    <xf numFmtId="1" fontId="0" fillId="0" borderId="0" xfId="0" applyNumberFormat="1" applyAlignment="1">
      <alignment horizontal="right"/>
    </xf>
    <xf numFmtId="1" fontId="0" fillId="0" borderId="29" xfId="0" applyNumberFormat="1" applyBorder="1" applyAlignment="1">
      <alignment horizontal="right"/>
    </xf>
    <xf numFmtId="0" fontId="0" fillId="0" borderId="33" xfId="0" applyBorder="1"/>
    <xf numFmtId="0" fontId="0" fillId="0" borderId="34" xfId="0" applyBorder="1"/>
    <xf numFmtId="0" fontId="0" fillId="0" borderId="6" xfId="0" applyBorder="1"/>
    <xf numFmtId="0" fontId="10" fillId="0" borderId="28" xfId="0" applyFont="1" applyBorder="1"/>
    <xf numFmtId="0" fontId="9" fillId="4" borderId="31" xfId="6" applyBorder="1" applyAlignment="1">
      <alignment horizontal="right"/>
    </xf>
    <xf numFmtId="0" fontId="9" fillId="4" borderId="26" xfId="6" applyAlignment="1">
      <alignment horizontal="right"/>
    </xf>
    <xf numFmtId="0" fontId="0" fillId="0" borderId="0" xfId="0" applyAlignment="1">
      <alignment horizontal="right"/>
    </xf>
    <xf numFmtId="0" fontId="0" fillId="0" borderId="29" xfId="0" applyBorder="1" applyAlignment="1">
      <alignment horizontal="right"/>
    </xf>
    <xf numFmtId="3" fontId="0" fillId="0" borderId="0" xfId="0" applyNumberFormat="1" applyAlignment="1">
      <alignment horizontal="right"/>
    </xf>
    <xf numFmtId="0" fontId="10" fillId="0" borderId="33" xfId="0" applyFont="1" applyBorder="1"/>
    <xf numFmtId="0" fontId="0" fillId="0" borderId="15" xfId="0" applyBorder="1"/>
    <xf numFmtId="0" fontId="0" fillId="0" borderId="35" xfId="0" applyBorder="1"/>
    <xf numFmtId="0" fontId="0" fillId="0" borderId="36" xfId="0" applyBorder="1"/>
    <xf numFmtId="0" fontId="0" fillId="0" borderId="37" xfId="0" applyBorder="1"/>
  </cellXfs>
  <cellStyles count="7">
    <cellStyle name="Arvutus" xfId="4" builtinId="22"/>
    <cellStyle name="Halb" xfId="3" builtinId="27"/>
    <cellStyle name="Hea" xfId="2" builtinId="26"/>
    <cellStyle name="Kontrolli lahtrit" xfId="5" builtinId="23"/>
    <cellStyle name="Normaallaad" xfId="0" builtinId="0"/>
    <cellStyle name="Protsent" xfId="1" builtinId="5"/>
    <cellStyle name="Väljund" xfId="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1746-6CF0-4E26-B231-4D4E111C2D07}">
  <dimension ref="A1:A17"/>
  <sheetViews>
    <sheetView workbookViewId="0"/>
  </sheetViews>
  <sheetFormatPr defaultRowHeight="14.4" x14ac:dyDescent="0.3"/>
  <cols>
    <col min="1" max="1" width="112.88671875" customWidth="1"/>
  </cols>
  <sheetData>
    <row r="1" spans="1:1" x14ac:dyDescent="0.3">
      <c r="A1" t="s">
        <v>52</v>
      </c>
    </row>
    <row r="2" spans="1:1" x14ac:dyDescent="0.3">
      <c r="A2" t="s">
        <v>53</v>
      </c>
    </row>
    <row r="4" spans="1:1" x14ac:dyDescent="0.3">
      <c r="A4" t="s">
        <v>54</v>
      </c>
    </row>
    <row r="5" spans="1:1" ht="43.2" x14ac:dyDescent="0.3">
      <c r="A5" s="63" t="s">
        <v>55</v>
      </c>
    </row>
    <row r="6" spans="1:1" ht="43.2" x14ac:dyDescent="0.3">
      <c r="A6" s="63" t="s">
        <v>56</v>
      </c>
    </row>
    <row r="7" spans="1:1" ht="28.8" x14ac:dyDescent="0.3">
      <c r="A7" s="63" t="s">
        <v>57</v>
      </c>
    </row>
    <row r="8" spans="1:1" ht="28.8" x14ac:dyDescent="0.3">
      <c r="A8" s="63" t="s">
        <v>58</v>
      </c>
    </row>
    <row r="9" spans="1:1" x14ac:dyDescent="0.3">
      <c r="A9" s="63" t="s">
        <v>59</v>
      </c>
    </row>
    <row r="10" spans="1:1" ht="28.8" x14ac:dyDescent="0.3">
      <c r="A10" s="63" t="s">
        <v>60</v>
      </c>
    </row>
    <row r="11" spans="1:1" x14ac:dyDescent="0.3">
      <c r="A11" s="63" t="s">
        <v>61</v>
      </c>
    </row>
    <row r="12" spans="1:1" ht="43.2" x14ac:dyDescent="0.3">
      <c r="A12" s="63" t="s">
        <v>62</v>
      </c>
    </row>
    <row r="13" spans="1:1" x14ac:dyDescent="0.3">
      <c r="A13" s="63"/>
    </row>
    <row r="14" spans="1:1" x14ac:dyDescent="0.3">
      <c r="A14" s="63"/>
    </row>
    <row r="15" spans="1:1" x14ac:dyDescent="0.3">
      <c r="A15" s="63"/>
    </row>
    <row r="16" spans="1:1" x14ac:dyDescent="0.3">
      <c r="A16" s="63"/>
    </row>
    <row r="17" spans="1:1" x14ac:dyDescent="0.3">
      <c r="A1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EFC1-5A01-4BDE-AD4B-1504499BB82C}">
  <dimension ref="A1:AB44"/>
  <sheetViews>
    <sheetView topLeftCell="A31" zoomScaleNormal="100" workbookViewId="0">
      <selection activeCell="A38" sqref="A38:A41"/>
    </sheetView>
  </sheetViews>
  <sheetFormatPr defaultRowHeight="14.4" x14ac:dyDescent="0.3"/>
  <cols>
    <col min="1" max="1" width="32.44140625" customWidth="1"/>
    <col min="2" max="2" width="10.5546875" customWidth="1"/>
  </cols>
  <sheetData>
    <row r="1" spans="1:28" x14ac:dyDescent="0.3">
      <c r="C1" s="4">
        <v>2024</v>
      </c>
      <c r="D1" s="4">
        <v>2025</v>
      </c>
      <c r="E1" s="4">
        <v>2026</v>
      </c>
      <c r="F1" s="4">
        <v>2027</v>
      </c>
      <c r="G1" s="5">
        <v>2028</v>
      </c>
      <c r="H1" s="4">
        <v>2029</v>
      </c>
      <c r="I1" s="4">
        <v>2030</v>
      </c>
      <c r="J1" s="4">
        <v>2031</v>
      </c>
      <c r="K1" s="4">
        <v>2032</v>
      </c>
      <c r="L1" s="4">
        <v>2033</v>
      </c>
      <c r="M1" s="4">
        <v>2034</v>
      </c>
      <c r="N1" s="4">
        <v>2035</v>
      </c>
      <c r="O1" s="4">
        <v>2036</v>
      </c>
      <c r="P1" s="4">
        <v>2037</v>
      </c>
      <c r="Q1" s="4">
        <v>2038</v>
      </c>
      <c r="R1" s="4">
        <v>2039</v>
      </c>
      <c r="S1" s="4">
        <v>2040</v>
      </c>
      <c r="T1" t="s">
        <v>18</v>
      </c>
    </row>
    <row r="2" spans="1:28" x14ac:dyDescent="0.3">
      <c r="A2" t="s">
        <v>0</v>
      </c>
      <c r="B2" t="s">
        <v>11</v>
      </c>
      <c r="G2" s="2"/>
    </row>
    <row r="3" spans="1:28" ht="15" thickBot="1" x14ac:dyDescent="0.35">
      <c r="A3" t="s">
        <v>1</v>
      </c>
      <c r="C3" s="36">
        <v>820</v>
      </c>
      <c r="D3" s="36">
        <v>886</v>
      </c>
      <c r="E3" s="36">
        <f>D3*1.055</f>
        <v>934.7299999999999</v>
      </c>
      <c r="F3" s="36">
        <f t="shared" ref="F3:G3" si="0">E3*1.055</f>
        <v>986.14014999999984</v>
      </c>
      <c r="G3" s="36">
        <f t="shared" si="0"/>
        <v>1040.3778582499997</v>
      </c>
      <c r="H3" s="36">
        <f>G3*1.048</f>
        <v>1090.3159954459998</v>
      </c>
      <c r="I3" s="36">
        <f>H3*1.047</f>
        <v>1141.5608472319616</v>
      </c>
      <c r="J3" s="36">
        <f t="shared" ref="J3:L3" si="1">I3*1.047</f>
        <v>1195.2142070518637</v>
      </c>
      <c r="K3" s="36">
        <f t="shared" si="1"/>
        <v>1251.3892747833013</v>
      </c>
      <c r="L3" s="36">
        <f t="shared" si="1"/>
        <v>1310.2045706981164</v>
      </c>
      <c r="M3" s="36">
        <f>L3*1.046</f>
        <v>1370.4739809502298</v>
      </c>
      <c r="N3" s="36">
        <f t="shared" ref="N3:P3" si="2">M3*1.046</f>
        <v>1433.5157840739405</v>
      </c>
      <c r="O3" s="36">
        <f t="shared" si="2"/>
        <v>1499.4575101413418</v>
      </c>
      <c r="P3" s="36">
        <f t="shared" si="2"/>
        <v>1568.4325556078436</v>
      </c>
      <c r="Q3" s="36">
        <f>P3*1.045</f>
        <v>1639.0120206101965</v>
      </c>
      <c r="R3" s="36">
        <f t="shared" ref="R3:S3" si="3">Q3*1.045</f>
        <v>1712.7675615376552</v>
      </c>
      <c r="S3" s="36">
        <f t="shared" si="3"/>
        <v>1789.8421018068495</v>
      </c>
    </row>
    <row r="4" spans="1:28" ht="15.6" thickTop="1" thickBot="1" x14ac:dyDescent="0.35">
      <c r="A4" t="s">
        <v>49</v>
      </c>
      <c r="B4" s="8">
        <v>14.25</v>
      </c>
      <c r="C4" s="37">
        <f>6.25*975+8*950</f>
        <v>13693.75</v>
      </c>
      <c r="D4" s="38">
        <f>C4*1.05</f>
        <v>14378.4375</v>
      </c>
      <c r="E4" s="38">
        <f>D4*1.05</f>
        <v>15097.359375</v>
      </c>
      <c r="F4" s="38">
        <f t="shared" ref="F4:G4" si="4">E4*1.05</f>
        <v>15852.227343750001</v>
      </c>
      <c r="G4" s="39">
        <f t="shared" si="4"/>
        <v>16644.8387109375</v>
      </c>
      <c r="H4" s="38">
        <f>G4*1.044</f>
        <v>17377.211614218751</v>
      </c>
      <c r="I4" s="38">
        <f>H4*1.043</f>
        <v>18124.431713630158</v>
      </c>
      <c r="J4" s="38">
        <f t="shared" ref="J4:L4" si="5">I4*1.043</f>
        <v>18903.782277316252</v>
      </c>
      <c r="K4" s="38">
        <f t="shared" si="5"/>
        <v>19716.64491524085</v>
      </c>
      <c r="L4" s="38">
        <f t="shared" si="5"/>
        <v>20564.460646596206</v>
      </c>
      <c r="M4" s="38">
        <f>L4*1.042</f>
        <v>21428.167993753246</v>
      </c>
      <c r="N4" s="38">
        <f t="shared" ref="N4:P4" si="6">M4*1.042</f>
        <v>22328.151049490883</v>
      </c>
      <c r="O4" s="38">
        <f t="shared" si="6"/>
        <v>23265.933393569503</v>
      </c>
      <c r="P4" s="38">
        <f t="shared" si="6"/>
        <v>24243.102596099423</v>
      </c>
      <c r="Q4" s="38">
        <f>P4*1.041</f>
        <v>25237.069802539496</v>
      </c>
      <c r="R4" s="38">
        <f t="shared" ref="R4:S4" si="7">Q4*1.041</f>
        <v>26271.789664443615</v>
      </c>
      <c r="S4" s="40">
        <f t="shared" si="7"/>
        <v>27348.933040685803</v>
      </c>
      <c r="T4" s="18">
        <f>S4/B4/S3</f>
        <v>1.0722864152869891</v>
      </c>
    </row>
    <row r="5" spans="1:28" ht="15.6" thickTop="1" thickBot="1" x14ac:dyDescent="0.35">
      <c r="A5" t="s">
        <v>50</v>
      </c>
      <c r="B5" s="8">
        <v>22.74</v>
      </c>
      <c r="C5" s="41">
        <f>13.74*1200+5.91*1100+1.09*980+2*950</f>
        <v>25957.200000000001</v>
      </c>
      <c r="D5" s="42">
        <f t="shared" ref="D5:G5" si="8">C5*1.05</f>
        <v>27255.06</v>
      </c>
      <c r="E5" s="42">
        <f t="shared" si="8"/>
        <v>28617.813000000002</v>
      </c>
      <c r="F5" s="42">
        <f t="shared" si="8"/>
        <v>30048.703650000003</v>
      </c>
      <c r="G5" s="43">
        <f t="shared" si="8"/>
        <v>31551.138832500004</v>
      </c>
      <c r="H5" s="42">
        <f t="shared" ref="H5:H34" si="9">G5*1.044</f>
        <v>32939.388941130004</v>
      </c>
      <c r="I5" s="42">
        <f t="shared" ref="I5:L5" si="10">H5*1.043</f>
        <v>34355.782665598592</v>
      </c>
      <c r="J5" s="42">
        <f t="shared" si="10"/>
        <v>35833.081320219331</v>
      </c>
      <c r="K5" s="42">
        <f t="shared" si="10"/>
        <v>37373.903816988757</v>
      </c>
      <c r="L5" s="42">
        <f t="shared" si="10"/>
        <v>38980.981681119272</v>
      </c>
      <c r="M5" s="42">
        <f t="shared" ref="M5:P5" si="11">L5*1.042</f>
        <v>40618.182911726282</v>
      </c>
      <c r="N5" s="42">
        <f t="shared" si="11"/>
        <v>42324.146594018785</v>
      </c>
      <c r="O5" s="42">
        <f t="shared" si="11"/>
        <v>44101.760750967573</v>
      </c>
      <c r="P5" s="42">
        <f t="shared" si="11"/>
        <v>45954.034702508216</v>
      </c>
      <c r="Q5" s="42">
        <f t="shared" ref="Q5:S5" si="12">P5*1.041</f>
        <v>47838.150125311047</v>
      </c>
      <c r="R5" s="42">
        <f t="shared" si="12"/>
        <v>49799.514280448799</v>
      </c>
      <c r="S5" s="44">
        <f t="shared" si="12"/>
        <v>51841.294365947193</v>
      </c>
      <c r="T5" s="18">
        <f>S5/B5/1790</f>
        <v>1.2735979315838306</v>
      </c>
    </row>
    <row r="6" spans="1:28" ht="15.6" thickTop="1" thickBot="1" x14ac:dyDescent="0.35">
      <c r="A6" t="s">
        <v>12</v>
      </c>
      <c r="B6" s="8">
        <v>2</v>
      </c>
      <c r="C6" s="45">
        <f>2*950</f>
        <v>1900</v>
      </c>
      <c r="D6" s="46">
        <f t="shared" ref="D6:G6" si="13">C6*1.05</f>
        <v>1995</v>
      </c>
      <c r="E6" s="46">
        <f t="shared" si="13"/>
        <v>2094.75</v>
      </c>
      <c r="F6" s="46">
        <f t="shared" si="13"/>
        <v>2199.4875000000002</v>
      </c>
      <c r="G6" s="47">
        <f t="shared" si="13"/>
        <v>2309.4618750000004</v>
      </c>
      <c r="H6" s="46">
        <f t="shared" si="9"/>
        <v>2411.0781975000004</v>
      </c>
      <c r="I6" s="46">
        <f t="shared" ref="I6:L6" si="14">H6*1.043</f>
        <v>2514.7545599925002</v>
      </c>
      <c r="J6" s="46">
        <f t="shared" si="14"/>
        <v>2622.8890060721774</v>
      </c>
      <c r="K6" s="46">
        <f t="shared" si="14"/>
        <v>2735.6732333332807</v>
      </c>
      <c r="L6" s="46">
        <f t="shared" si="14"/>
        <v>2853.3071823666114</v>
      </c>
      <c r="M6" s="46">
        <f t="shared" ref="M6:P6" si="15">L6*1.042</f>
        <v>2973.1460840260092</v>
      </c>
      <c r="N6" s="46">
        <f t="shared" si="15"/>
        <v>3098.018219555102</v>
      </c>
      <c r="O6" s="46">
        <f t="shared" si="15"/>
        <v>3228.1349847764163</v>
      </c>
      <c r="P6" s="46">
        <f t="shared" si="15"/>
        <v>3363.7166541370261</v>
      </c>
      <c r="Q6" s="46">
        <f t="shared" ref="Q6:S6" si="16">P6*1.041</f>
        <v>3501.6290369566441</v>
      </c>
      <c r="R6" s="46">
        <f t="shared" si="16"/>
        <v>3645.1958274718663</v>
      </c>
      <c r="S6" s="48">
        <f t="shared" si="16"/>
        <v>3794.6488563982125</v>
      </c>
      <c r="T6" s="18">
        <f>S6/B6/1790</f>
        <v>1.059957781116819</v>
      </c>
      <c r="W6" s="30"/>
      <c r="X6" s="31"/>
      <c r="Y6" s="31"/>
      <c r="Z6" s="31"/>
      <c r="AA6" s="31"/>
      <c r="AB6" s="31"/>
    </row>
    <row r="7" spans="1:28" ht="15.6" thickTop="1" thickBot="1" x14ac:dyDescent="0.35">
      <c r="A7" t="s">
        <v>13</v>
      </c>
      <c r="B7" s="6">
        <v>6.5</v>
      </c>
      <c r="C7" s="49">
        <v>6075</v>
      </c>
      <c r="D7" s="49">
        <f t="shared" ref="D7:G7" si="17">C7*1.05</f>
        <v>6378.75</v>
      </c>
      <c r="E7" s="49">
        <f t="shared" si="17"/>
        <v>6697.6875</v>
      </c>
      <c r="F7" s="49">
        <f t="shared" si="17"/>
        <v>7032.5718750000005</v>
      </c>
      <c r="G7" s="50">
        <f t="shared" si="17"/>
        <v>7384.2004687500012</v>
      </c>
      <c r="H7" s="49">
        <f t="shared" si="9"/>
        <v>7709.1052893750011</v>
      </c>
      <c r="I7" s="49">
        <f t="shared" ref="I7:L7" si="18">H7*1.043</f>
        <v>8040.5968168181253</v>
      </c>
      <c r="J7" s="49">
        <f t="shared" si="18"/>
        <v>8386.3424799413042</v>
      </c>
      <c r="K7" s="49">
        <f t="shared" si="18"/>
        <v>8746.9552065787793</v>
      </c>
      <c r="L7" s="49">
        <f t="shared" si="18"/>
        <v>9123.0742804616657</v>
      </c>
      <c r="M7" s="49">
        <f t="shared" ref="M7:P7" si="19">L7*1.042</f>
        <v>9506.2434002410555</v>
      </c>
      <c r="N7" s="49">
        <f t="shared" si="19"/>
        <v>9905.50562305118</v>
      </c>
      <c r="O7" s="49">
        <f t="shared" si="19"/>
        <v>10321.53685921933</v>
      </c>
      <c r="P7" s="49">
        <f t="shared" si="19"/>
        <v>10755.041407306542</v>
      </c>
      <c r="Q7" s="49">
        <f t="shared" ref="Q7:S7" si="20">P7*1.041</f>
        <v>11195.998105006109</v>
      </c>
      <c r="R7" s="49">
        <f t="shared" si="20"/>
        <v>11655.034027311358</v>
      </c>
      <c r="S7" s="52">
        <f t="shared" si="20"/>
        <v>12132.890422431123</v>
      </c>
      <c r="T7" s="18">
        <f t="shared" ref="T7:T34" si="21">S7/B7/1790</f>
        <v>1.0427924729205951</v>
      </c>
      <c r="W7" s="32"/>
      <c r="X7" s="33"/>
      <c r="Y7" s="33"/>
      <c r="Z7" s="33"/>
      <c r="AA7" s="33"/>
      <c r="AB7" s="33"/>
    </row>
    <row r="8" spans="1:28" ht="15.6" thickTop="1" thickBot="1" x14ac:dyDescent="0.35">
      <c r="A8" t="s">
        <v>14</v>
      </c>
      <c r="B8" s="6">
        <v>11.5</v>
      </c>
      <c r="C8" s="51">
        <f>11.5*820</f>
        <v>9430</v>
      </c>
      <c r="D8" s="51">
        <f t="shared" ref="D8:S8" si="22">11.5*D3</f>
        <v>10189</v>
      </c>
      <c r="E8" s="51">
        <f t="shared" si="22"/>
        <v>10749.394999999999</v>
      </c>
      <c r="F8" s="51">
        <f t="shared" si="22"/>
        <v>11340.611724999999</v>
      </c>
      <c r="G8" s="51">
        <f t="shared" si="22"/>
        <v>11964.345369874996</v>
      </c>
      <c r="H8" s="51">
        <f t="shared" si="22"/>
        <v>12538.633947628998</v>
      </c>
      <c r="I8" s="51">
        <f t="shared" si="22"/>
        <v>13127.949743167559</v>
      </c>
      <c r="J8" s="51">
        <f t="shared" si="22"/>
        <v>13744.963381096433</v>
      </c>
      <c r="K8" s="51">
        <f t="shared" si="22"/>
        <v>14390.976660007966</v>
      </c>
      <c r="L8" s="51">
        <f t="shared" si="22"/>
        <v>15067.352563028338</v>
      </c>
      <c r="M8" s="51">
        <f t="shared" si="22"/>
        <v>15760.450780927644</v>
      </c>
      <c r="N8" s="51">
        <f t="shared" si="22"/>
        <v>16485.431516850316</v>
      </c>
      <c r="O8" s="51">
        <f t="shared" si="22"/>
        <v>17243.761366625429</v>
      </c>
      <c r="P8" s="51">
        <f t="shared" si="22"/>
        <v>18036.974389490202</v>
      </c>
      <c r="Q8" s="51">
        <f t="shared" si="22"/>
        <v>18848.638237017258</v>
      </c>
      <c r="R8" s="51">
        <f t="shared" si="22"/>
        <v>19696.826957683035</v>
      </c>
      <c r="S8" s="51">
        <f t="shared" si="22"/>
        <v>20583.184170778768</v>
      </c>
      <c r="T8" s="18">
        <f t="shared" si="21"/>
        <v>0.99991178871891018</v>
      </c>
      <c r="U8" s="49"/>
      <c r="W8" s="32"/>
      <c r="X8" s="33"/>
      <c r="Y8" s="33"/>
      <c r="Z8" s="33"/>
      <c r="AA8" s="33"/>
      <c r="AB8" s="33"/>
    </row>
    <row r="9" spans="1:28" ht="15.6" thickTop="1" thickBot="1" x14ac:dyDescent="0.35">
      <c r="A9" t="s">
        <v>15</v>
      </c>
      <c r="B9" s="6">
        <v>1.5</v>
      </c>
      <c r="C9" s="49">
        <f>845+0.5*820</f>
        <v>1255</v>
      </c>
      <c r="D9" s="49">
        <f t="shared" ref="D9:E9" si="23">C9*1.05</f>
        <v>1317.75</v>
      </c>
      <c r="E9" s="49">
        <f t="shared" si="23"/>
        <v>1383.6375</v>
      </c>
      <c r="F9" s="51">
        <f>B9*F3</f>
        <v>1479.2102249999998</v>
      </c>
      <c r="G9" s="51">
        <f>B9*G3</f>
        <v>1560.5667873749994</v>
      </c>
      <c r="H9" s="51">
        <f>B9*H3</f>
        <v>1635.4739931689996</v>
      </c>
      <c r="I9" s="51">
        <f>B9*I3</f>
        <v>1712.3412708479423</v>
      </c>
      <c r="J9" s="51">
        <f>B9*J3</f>
        <v>1792.8213105777954</v>
      </c>
      <c r="K9" s="51">
        <f>B9*K3</f>
        <v>1877.0839121749518</v>
      </c>
      <c r="L9" s="51">
        <f>B9*L3</f>
        <v>1965.3068560471747</v>
      </c>
      <c r="M9" s="51">
        <f>B9*M3</f>
        <v>2055.7109714253447</v>
      </c>
      <c r="N9" s="51">
        <f>B9*N3</f>
        <v>2150.2736761109109</v>
      </c>
      <c r="O9" s="51">
        <f>B9*O3</f>
        <v>2249.1862652120126</v>
      </c>
      <c r="P9" s="51">
        <f>B9*P3</f>
        <v>2352.6488334117653</v>
      </c>
      <c r="Q9" s="51">
        <f>B9*Q3</f>
        <v>2458.5180309152947</v>
      </c>
      <c r="R9" s="51">
        <f>B9*R3</f>
        <v>2569.1513423064825</v>
      </c>
      <c r="S9" s="51">
        <f>B9*S3</f>
        <v>2684.7631527102744</v>
      </c>
      <c r="T9" s="18">
        <f t="shared" si="21"/>
        <v>0.9999117887189104</v>
      </c>
      <c r="U9" s="49"/>
      <c r="W9" s="32"/>
      <c r="X9" s="33"/>
      <c r="Y9" s="33"/>
      <c r="Z9" s="33"/>
      <c r="AA9" s="33"/>
      <c r="AB9" s="33"/>
    </row>
    <row r="10" spans="1:28" ht="15.6" thickTop="1" thickBot="1" x14ac:dyDescent="0.35">
      <c r="A10" t="s">
        <v>16</v>
      </c>
      <c r="B10" s="6">
        <v>2.75</v>
      </c>
      <c r="C10" s="51">
        <f>B10*C3</f>
        <v>2255</v>
      </c>
      <c r="D10" s="51">
        <f>B10*D3</f>
        <v>2436.5</v>
      </c>
      <c r="E10" s="51">
        <f>B10*E3</f>
        <v>2570.5074999999997</v>
      </c>
      <c r="F10" s="51">
        <f>B10*F3</f>
        <v>2711.8854124999993</v>
      </c>
      <c r="G10" s="51">
        <f>B10*G3</f>
        <v>2861.0391101874993</v>
      </c>
      <c r="H10" s="51">
        <f>B10*H3</f>
        <v>2998.3689874764996</v>
      </c>
      <c r="I10" s="51">
        <f>B10*I3</f>
        <v>3139.2923298878945</v>
      </c>
      <c r="J10" s="51">
        <f>B10*J3</f>
        <v>3286.8390693926253</v>
      </c>
      <c r="K10" s="51">
        <f>B10*K3</f>
        <v>3441.3205056540787</v>
      </c>
      <c r="L10" s="51">
        <f>B10*L3</f>
        <v>3603.0625694198202</v>
      </c>
      <c r="M10" s="51">
        <f>B10*M3</f>
        <v>3768.803447613132</v>
      </c>
      <c r="N10" s="51">
        <f>B10*N3</f>
        <v>3942.1684062033364</v>
      </c>
      <c r="O10" s="51">
        <f>B10*O3</f>
        <v>4123.5081528886903</v>
      </c>
      <c r="P10" s="51">
        <f>B10*P3</f>
        <v>4313.1895279215696</v>
      </c>
      <c r="Q10" s="51">
        <f>B10*Q3</f>
        <v>4507.2830566780403</v>
      </c>
      <c r="R10" s="51">
        <f>B10*R3</f>
        <v>4710.1107942285516</v>
      </c>
      <c r="S10" s="51">
        <f>B10*S3</f>
        <v>4922.0657799688361</v>
      </c>
      <c r="T10" s="18">
        <f t="shared" si="21"/>
        <v>0.9999117887189104</v>
      </c>
      <c r="U10" s="49"/>
      <c r="W10" s="32"/>
      <c r="X10" s="33"/>
      <c r="Y10" s="33"/>
      <c r="Z10" s="33"/>
      <c r="AA10" s="33"/>
      <c r="AB10" s="33"/>
    </row>
    <row r="11" spans="1:28" ht="15.6" thickTop="1" thickBot="1" x14ac:dyDescent="0.35">
      <c r="A11" t="s">
        <v>17</v>
      </c>
      <c r="B11" s="6">
        <v>0.5</v>
      </c>
      <c r="C11" s="51">
        <f>B11*C3</f>
        <v>410</v>
      </c>
      <c r="D11" s="51">
        <f>B11*D3</f>
        <v>443</v>
      </c>
      <c r="E11" s="51">
        <f>B11*E3</f>
        <v>467.36499999999995</v>
      </c>
      <c r="F11" s="51">
        <f>B11*F3</f>
        <v>493.07007499999992</v>
      </c>
      <c r="G11" s="51">
        <f>B11*G3</f>
        <v>520.18892912499985</v>
      </c>
      <c r="H11" s="51">
        <f>B11*H3</f>
        <v>545.15799772299988</v>
      </c>
      <c r="I11" s="51">
        <f>B11*I3</f>
        <v>570.78042361598079</v>
      </c>
      <c r="J11" s="51">
        <f>B11*J3</f>
        <v>597.60710352593185</v>
      </c>
      <c r="K11" s="51">
        <f>B11*K3</f>
        <v>625.69463739165064</v>
      </c>
      <c r="L11" s="51">
        <f>B11*L3</f>
        <v>655.10228534905821</v>
      </c>
      <c r="M11" s="51">
        <f>B11*M3</f>
        <v>685.23699047511491</v>
      </c>
      <c r="N11" s="51">
        <f>B11*N3</f>
        <v>716.75789203697025</v>
      </c>
      <c r="O11" s="51">
        <f>B11*O3</f>
        <v>749.7287550706709</v>
      </c>
      <c r="P11" s="51">
        <f>B11*P3</f>
        <v>784.2162778039218</v>
      </c>
      <c r="Q11" s="51">
        <f>B11*Q3</f>
        <v>819.50601030509824</v>
      </c>
      <c r="R11" s="51">
        <f>B11*R3</f>
        <v>856.38378076882759</v>
      </c>
      <c r="S11" s="51">
        <f>B11*S3</f>
        <v>894.92105090342477</v>
      </c>
      <c r="T11" s="18">
        <f t="shared" si="21"/>
        <v>0.9999117887189104</v>
      </c>
      <c r="U11" s="49"/>
      <c r="W11" s="32"/>
      <c r="X11" s="33"/>
      <c r="Y11" s="33"/>
      <c r="Z11" s="33"/>
      <c r="AA11" s="33"/>
      <c r="AB11" s="33"/>
    </row>
    <row r="12" spans="1:28" ht="15.6" thickTop="1" thickBot="1" x14ac:dyDescent="0.35">
      <c r="A12" t="s">
        <v>10</v>
      </c>
      <c r="B12" s="6">
        <v>3.25</v>
      </c>
      <c r="C12" s="51">
        <f>B12*C3</f>
        <v>2665</v>
      </c>
      <c r="D12" s="51">
        <f>B12*D3</f>
        <v>2879.5</v>
      </c>
      <c r="E12" s="51">
        <f>B12*E3</f>
        <v>3037.8724999999995</v>
      </c>
      <c r="F12" s="51">
        <f>B12*F3</f>
        <v>3204.9554874999994</v>
      </c>
      <c r="G12" s="51">
        <f>B12*G3</f>
        <v>3381.2280393124988</v>
      </c>
      <c r="H12" s="51">
        <f>B12*H3</f>
        <v>3543.526985199499</v>
      </c>
      <c r="I12" s="51">
        <f>B12*I3</f>
        <v>3710.072753503875</v>
      </c>
      <c r="J12" s="51">
        <f>B12*J3</f>
        <v>3884.4461729185568</v>
      </c>
      <c r="K12" s="51">
        <f>B12*K3</f>
        <v>4067.015143045729</v>
      </c>
      <c r="L12" s="51">
        <f>B12*L3</f>
        <v>4258.1648547688783</v>
      </c>
      <c r="M12" s="51">
        <f>B12*M3</f>
        <v>4454.0404380882464</v>
      </c>
      <c r="N12" s="51">
        <f>B12*N3</f>
        <v>4658.926298240307</v>
      </c>
      <c r="O12" s="51">
        <f>B12*O3</f>
        <v>4873.2369079593609</v>
      </c>
      <c r="P12" s="51">
        <f>B12*P3</f>
        <v>5097.4058057254915</v>
      </c>
      <c r="Q12" s="51">
        <f>B12*Q3</f>
        <v>5326.7890669831386</v>
      </c>
      <c r="R12" s="51">
        <f>B12*R3</f>
        <v>5566.4945749973795</v>
      </c>
      <c r="S12" s="51">
        <f>B12*S3</f>
        <v>5816.9868308722607</v>
      </c>
      <c r="T12" s="18">
        <f t="shared" si="21"/>
        <v>0.9999117887189104</v>
      </c>
      <c r="U12" s="49"/>
      <c r="W12" s="32"/>
      <c r="X12" s="33"/>
      <c r="Y12" s="33"/>
      <c r="Z12" s="33"/>
      <c r="AA12" s="33"/>
      <c r="AB12" s="33"/>
    </row>
    <row r="13" spans="1:28" ht="15.6" thickTop="1" thickBot="1" x14ac:dyDescent="0.35">
      <c r="A13" t="s">
        <v>19</v>
      </c>
      <c r="B13" s="6">
        <v>1.25</v>
      </c>
      <c r="C13" s="49">
        <f>850+0.25*820</f>
        <v>1055</v>
      </c>
      <c r="D13" s="49">
        <f t="shared" ref="D13:E13" si="24">C13*1.05</f>
        <v>1107.75</v>
      </c>
      <c r="E13" s="49">
        <f t="shared" si="24"/>
        <v>1163.1375</v>
      </c>
      <c r="F13" s="51">
        <f>B13*F3</f>
        <v>1232.6751874999998</v>
      </c>
      <c r="G13" s="51">
        <f>B13*G3</f>
        <v>1300.4723228124997</v>
      </c>
      <c r="H13" s="51">
        <f>B13*H3</f>
        <v>1362.8949943074997</v>
      </c>
      <c r="I13" s="51">
        <f>B13*I3</f>
        <v>1426.951059039952</v>
      </c>
      <c r="J13" s="51">
        <f>B13*J3</f>
        <v>1494.0177588148297</v>
      </c>
      <c r="K13" s="51">
        <f>B13*K3</f>
        <v>1564.2365934791267</v>
      </c>
      <c r="L13" s="51">
        <f>B13*L3</f>
        <v>1637.7557133726455</v>
      </c>
      <c r="M13" s="51">
        <f>B13*M3</f>
        <v>1713.0924761877873</v>
      </c>
      <c r="N13" s="51">
        <f>B13*N3</f>
        <v>1791.8947300924256</v>
      </c>
      <c r="O13" s="51">
        <f>B13*O3</f>
        <v>1874.3218876766773</v>
      </c>
      <c r="P13" s="51">
        <f>B13*P3</f>
        <v>1960.5406945098046</v>
      </c>
      <c r="Q13" s="51">
        <f>B13*Q3</f>
        <v>2048.7650257627456</v>
      </c>
      <c r="R13" s="51">
        <f>B13*R3</f>
        <v>2140.9594519220691</v>
      </c>
      <c r="S13" s="51">
        <f>B13*S3</f>
        <v>2237.3026272585621</v>
      </c>
      <c r="T13" s="18">
        <f t="shared" si="21"/>
        <v>0.99991178871891051</v>
      </c>
      <c r="U13" s="49"/>
      <c r="W13" s="32"/>
      <c r="X13" s="33"/>
      <c r="Y13" s="33"/>
      <c r="Z13" s="33"/>
      <c r="AA13" s="33"/>
      <c r="AB13" s="33"/>
    </row>
    <row r="14" spans="1:28" ht="15.6" thickTop="1" thickBot="1" x14ac:dyDescent="0.35">
      <c r="A14" t="s">
        <v>9</v>
      </c>
      <c r="B14" s="6">
        <v>1</v>
      </c>
      <c r="C14" s="49">
        <v>845</v>
      </c>
      <c r="D14" s="49">
        <f t="shared" ref="D14:E14" si="25">C14*1.05</f>
        <v>887.25</v>
      </c>
      <c r="E14" s="49">
        <f t="shared" si="25"/>
        <v>931.61250000000007</v>
      </c>
      <c r="F14" s="51">
        <f>B14*F3</f>
        <v>986.14014999999984</v>
      </c>
      <c r="G14" s="51">
        <f>B14*G3</f>
        <v>1040.3778582499997</v>
      </c>
      <c r="H14" s="51">
        <f>B14*H3</f>
        <v>1090.3159954459998</v>
      </c>
      <c r="I14" s="51">
        <f>B14*I3</f>
        <v>1141.5608472319616</v>
      </c>
      <c r="J14" s="51">
        <f>B14*J3</f>
        <v>1195.2142070518637</v>
      </c>
      <c r="K14" s="51">
        <f>B14*K3</f>
        <v>1251.3892747833013</v>
      </c>
      <c r="L14" s="51">
        <f>B14*L3</f>
        <v>1310.2045706981164</v>
      </c>
      <c r="M14" s="51">
        <f>B14*M3</f>
        <v>1370.4739809502298</v>
      </c>
      <c r="N14" s="51">
        <f>B14*N3</f>
        <v>1433.5157840739405</v>
      </c>
      <c r="O14" s="51">
        <f>B14*O3</f>
        <v>1499.4575101413418</v>
      </c>
      <c r="P14" s="51">
        <f>B14*P3</f>
        <v>1568.4325556078436</v>
      </c>
      <c r="Q14" s="51">
        <f>B14*Q3</f>
        <v>1639.0120206101965</v>
      </c>
      <c r="R14" s="51">
        <f>B14*R3</f>
        <v>1712.7675615376552</v>
      </c>
      <c r="S14" s="51">
        <f>B14*S3</f>
        <v>1789.8421018068495</v>
      </c>
      <c r="T14" s="18">
        <f t="shared" si="21"/>
        <v>0.9999117887189104</v>
      </c>
      <c r="U14" s="49"/>
      <c r="W14" s="32"/>
      <c r="X14" s="33"/>
      <c r="Y14" s="33"/>
      <c r="Z14" s="33"/>
      <c r="AA14" s="33"/>
      <c r="AB14" s="33"/>
    </row>
    <row r="15" spans="1:28" ht="15.6" thickTop="1" thickBot="1" x14ac:dyDescent="0.35">
      <c r="A15" t="s">
        <v>20</v>
      </c>
      <c r="B15" s="6">
        <v>2</v>
      </c>
      <c r="C15" s="49">
        <f>2*850</f>
        <v>1700</v>
      </c>
      <c r="D15" s="49">
        <f t="shared" ref="D15:E15" si="26">C15*1.05</f>
        <v>1785</v>
      </c>
      <c r="E15" s="49">
        <f t="shared" si="26"/>
        <v>1874.25</v>
      </c>
      <c r="F15" s="51">
        <f>B15*F3</f>
        <v>1972.2802999999997</v>
      </c>
      <c r="G15" s="51">
        <f>B15*G3</f>
        <v>2080.7557164999994</v>
      </c>
      <c r="H15" s="51">
        <f>B15*H3</f>
        <v>2180.6319908919995</v>
      </c>
      <c r="I15" s="51">
        <f>B15*I3</f>
        <v>2283.1216944639232</v>
      </c>
      <c r="J15" s="51">
        <f>B15*J3</f>
        <v>2390.4284141037274</v>
      </c>
      <c r="K15" s="51">
        <f>B15*K3</f>
        <v>2502.7785495666026</v>
      </c>
      <c r="L15" s="51">
        <f>B15*L3</f>
        <v>2620.4091413962328</v>
      </c>
      <c r="M15" s="51">
        <f>B15*M3</f>
        <v>2740.9479619004596</v>
      </c>
      <c r="N15" s="51">
        <f>B15*N3</f>
        <v>2867.031568147881</v>
      </c>
      <c r="O15" s="51">
        <f>B15*O3</f>
        <v>2998.9150202826836</v>
      </c>
      <c r="P15" s="51">
        <f>B15*P3</f>
        <v>3136.8651112156872</v>
      </c>
      <c r="Q15" s="51">
        <f>B15*Q3</f>
        <v>3278.024041220393</v>
      </c>
      <c r="R15" s="51">
        <f>B15*R3</f>
        <v>3425.5351230753104</v>
      </c>
      <c r="S15" s="51">
        <f>B15*S3</f>
        <v>3579.6842036136991</v>
      </c>
      <c r="T15" s="18">
        <f t="shared" si="21"/>
        <v>0.9999117887189104</v>
      </c>
      <c r="U15" s="49"/>
      <c r="W15" s="32"/>
      <c r="X15" s="33"/>
      <c r="Y15" s="33"/>
      <c r="Z15" s="33"/>
      <c r="AA15" s="33"/>
      <c r="AB15" s="33"/>
    </row>
    <row r="16" spans="1:28" ht="15.6" thickTop="1" thickBot="1" x14ac:dyDescent="0.35">
      <c r="A16" t="s">
        <v>35</v>
      </c>
      <c r="B16" s="6">
        <v>1</v>
      </c>
      <c r="C16" s="49">
        <v>850</v>
      </c>
      <c r="D16" s="49">
        <f t="shared" ref="D16:E16" si="27">C16*1.05</f>
        <v>892.5</v>
      </c>
      <c r="E16" s="49">
        <f t="shared" si="27"/>
        <v>937.125</v>
      </c>
      <c r="F16" s="51">
        <f>B16*F3</f>
        <v>986.14014999999984</v>
      </c>
      <c r="G16" s="51">
        <f>B16*G3</f>
        <v>1040.3778582499997</v>
      </c>
      <c r="H16" s="51">
        <f>B16*H3</f>
        <v>1090.3159954459998</v>
      </c>
      <c r="I16" s="51">
        <f>B16*I3</f>
        <v>1141.5608472319616</v>
      </c>
      <c r="J16" s="51">
        <f>B16*J3</f>
        <v>1195.2142070518637</v>
      </c>
      <c r="K16" s="51">
        <f>B16*K3</f>
        <v>1251.3892747833013</v>
      </c>
      <c r="L16" s="51">
        <f>B16*L3</f>
        <v>1310.2045706981164</v>
      </c>
      <c r="M16" s="51">
        <f>B16*M3</f>
        <v>1370.4739809502298</v>
      </c>
      <c r="N16" s="51">
        <f>B16*N3</f>
        <v>1433.5157840739405</v>
      </c>
      <c r="O16" s="51">
        <f>B16*O3</f>
        <v>1499.4575101413418</v>
      </c>
      <c r="P16" s="51">
        <f>B16*P3</f>
        <v>1568.4325556078436</v>
      </c>
      <c r="Q16" s="51">
        <f>B16*Q3</f>
        <v>1639.0120206101965</v>
      </c>
      <c r="R16" s="51">
        <f>B16*R3</f>
        <v>1712.7675615376552</v>
      </c>
      <c r="S16" s="51">
        <f>B16*S3</f>
        <v>1789.8421018068495</v>
      </c>
      <c r="T16" s="18">
        <f t="shared" si="21"/>
        <v>0.9999117887189104</v>
      </c>
      <c r="U16" s="49"/>
      <c r="W16" s="32"/>
      <c r="X16" s="33"/>
      <c r="Y16" s="33"/>
      <c r="Z16" s="33"/>
      <c r="AA16" s="33"/>
      <c r="AB16" s="33"/>
    </row>
    <row r="17" spans="1:28" ht="15.6" thickTop="1" thickBot="1" x14ac:dyDescent="0.35">
      <c r="A17" t="s">
        <v>36</v>
      </c>
      <c r="B17" s="6">
        <v>1</v>
      </c>
      <c r="C17" s="49">
        <v>850</v>
      </c>
      <c r="D17" s="49">
        <f t="shared" ref="D17:E17" si="28">C17*1.05</f>
        <v>892.5</v>
      </c>
      <c r="E17" s="49">
        <f t="shared" si="28"/>
        <v>937.125</v>
      </c>
      <c r="F17" s="51">
        <f>B17*F3</f>
        <v>986.14014999999984</v>
      </c>
      <c r="G17" s="51">
        <f>B17*G3</f>
        <v>1040.3778582499997</v>
      </c>
      <c r="H17" s="51">
        <f>B17*H3</f>
        <v>1090.3159954459998</v>
      </c>
      <c r="I17" s="51">
        <f>B17*I3</f>
        <v>1141.5608472319616</v>
      </c>
      <c r="J17" s="51">
        <f>B17*J3</f>
        <v>1195.2142070518637</v>
      </c>
      <c r="K17" s="51">
        <f>B17*K3</f>
        <v>1251.3892747833013</v>
      </c>
      <c r="L17" s="51">
        <f>B17*L3</f>
        <v>1310.2045706981164</v>
      </c>
      <c r="M17" s="51">
        <f>B17*M3</f>
        <v>1370.4739809502298</v>
      </c>
      <c r="N17" s="51">
        <f>B17*N3</f>
        <v>1433.5157840739405</v>
      </c>
      <c r="O17" s="51">
        <f>B17*O3</f>
        <v>1499.4575101413418</v>
      </c>
      <c r="P17" s="51">
        <f>B17*P3</f>
        <v>1568.4325556078436</v>
      </c>
      <c r="Q17" s="51">
        <f>B17*Q3</f>
        <v>1639.0120206101965</v>
      </c>
      <c r="R17" s="51">
        <f>B17*R3</f>
        <v>1712.7675615376552</v>
      </c>
      <c r="S17" s="51">
        <f>B17*S3</f>
        <v>1789.8421018068495</v>
      </c>
      <c r="T17" s="18">
        <f t="shared" si="21"/>
        <v>0.9999117887189104</v>
      </c>
      <c r="U17" s="49"/>
      <c r="W17" s="32"/>
      <c r="X17" s="33"/>
      <c r="Y17" s="33"/>
      <c r="Z17" s="33"/>
      <c r="AA17" s="33"/>
      <c r="AB17" s="33"/>
    </row>
    <row r="18" spans="1:28" ht="15.6" thickTop="1" thickBot="1" x14ac:dyDescent="0.35">
      <c r="A18" t="s">
        <v>37</v>
      </c>
      <c r="B18" s="6">
        <v>1</v>
      </c>
      <c r="C18" s="51">
        <v>820</v>
      </c>
      <c r="D18" s="36">
        <v>886</v>
      </c>
      <c r="E18" s="36">
        <f>D18*1.055</f>
        <v>934.7299999999999</v>
      </c>
      <c r="F18" s="36">
        <f t="shared" ref="F18:G22" si="29">E18*1.055</f>
        <v>986.14014999999984</v>
      </c>
      <c r="G18" s="36">
        <f t="shared" si="29"/>
        <v>1040.3778582499997</v>
      </c>
      <c r="H18" s="36">
        <f>G18*1.048</f>
        <v>1090.3159954459998</v>
      </c>
      <c r="I18" s="36">
        <f>H18*1.047</f>
        <v>1141.5608472319616</v>
      </c>
      <c r="J18" s="36">
        <f t="shared" ref="J18:L22" si="30">I18*1.047</f>
        <v>1195.2142070518637</v>
      </c>
      <c r="K18" s="36">
        <f t="shared" si="30"/>
        <v>1251.3892747833013</v>
      </c>
      <c r="L18" s="36">
        <f t="shared" si="30"/>
        <v>1310.2045706981164</v>
      </c>
      <c r="M18" s="36">
        <f>L18*1.046</f>
        <v>1370.4739809502298</v>
      </c>
      <c r="N18" s="36">
        <f t="shared" ref="N18:P22" si="31">M18*1.046</f>
        <v>1433.5157840739405</v>
      </c>
      <c r="O18" s="36">
        <f t="shared" si="31"/>
        <v>1499.4575101413418</v>
      </c>
      <c r="P18" s="36">
        <f t="shared" si="31"/>
        <v>1568.4325556078436</v>
      </c>
      <c r="Q18" s="36">
        <f>P18*1.045</f>
        <v>1639.0120206101965</v>
      </c>
      <c r="R18" s="36">
        <f t="shared" ref="R18:S22" si="32">Q18*1.045</f>
        <v>1712.7675615376552</v>
      </c>
      <c r="S18" s="36">
        <f t="shared" si="32"/>
        <v>1789.8421018068495</v>
      </c>
      <c r="T18" s="18">
        <f t="shared" si="21"/>
        <v>0.9999117887189104</v>
      </c>
      <c r="U18" s="49"/>
      <c r="W18" s="32"/>
      <c r="X18" s="33"/>
      <c r="Y18" s="33"/>
      <c r="Z18" s="33"/>
      <c r="AA18" s="33"/>
      <c r="AB18" s="33"/>
    </row>
    <row r="19" spans="1:28" ht="15.6" thickTop="1" thickBot="1" x14ac:dyDescent="0.35">
      <c r="A19" t="s">
        <v>38</v>
      </c>
      <c r="B19" s="6">
        <v>1</v>
      </c>
      <c r="C19" s="51">
        <v>820</v>
      </c>
      <c r="D19" s="36">
        <v>886</v>
      </c>
      <c r="E19" s="36">
        <f>D19*1.055</f>
        <v>934.7299999999999</v>
      </c>
      <c r="F19" s="36">
        <f t="shared" si="29"/>
        <v>986.14014999999984</v>
      </c>
      <c r="G19" s="36">
        <f t="shared" si="29"/>
        <v>1040.3778582499997</v>
      </c>
      <c r="H19" s="36">
        <f>G19*1.048</f>
        <v>1090.3159954459998</v>
      </c>
      <c r="I19" s="36">
        <f>H19*1.047</f>
        <v>1141.5608472319616</v>
      </c>
      <c r="J19" s="36">
        <f t="shared" si="30"/>
        <v>1195.2142070518637</v>
      </c>
      <c r="K19" s="36">
        <f t="shared" si="30"/>
        <v>1251.3892747833013</v>
      </c>
      <c r="L19" s="36">
        <f t="shared" si="30"/>
        <v>1310.2045706981164</v>
      </c>
      <c r="M19" s="36">
        <f>L19*1.046</f>
        <v>1370.4739809502298</v>
      </c>
      <c r="N19" s="36">
        <f t="shared" si="31"/>
        <v>1433.5157840739405</v>
      </c>
      <c r="O19" s="36">
        <f t="shared" si="31"/>
        <v>1499.4575101413418</v>
      </c>
      <c r="P19" s="36">
        <f t="shared" si="31"/>
        <v>1568.4325556078436</v>
      </c>
      <c r="Q19" s="36">
        <f>P19*1.045</f>
        <v>1639.0120206101965</v>
      </c>
      <c r="R19" s="36">
        <f t="shared" si="32"/>
        <v>1712.7675615376552</v>
      </c>
      <c r="S19" s="36">
        <f t="shared" si="32"/>
        <v>1789.8421018068495</v>
      </c>
      <c r="T19" s="18">
        <f t="shared" si="21"/>
        <v>0.9999117887189104</v>
      </c>
      <c r="U19" s="49"/>
      <c r="W19" s="32"/>
      <c r="X19" s="33"/>
      <c r="Y19" s="33"/>
      <c r="Z19" s="33"/>
      <c r="AA19" s="33"/>
      <c r="AB19" s="33"/>
    </row>
    <row r="20" spans="1:28" ht="15.6" thickTop="1" thickBot="1" x14ac:dyDescent="0.35">
      <c r="A20" t="s">
        <v>39</v>
      </c>
      <c r="B20" s="6">
        <v>1</v>
      </c>
      <c r="C20" s="49">
        <v>850</v>
      </c>
      <c r="D20" s="49">
        <f t="shared" ref="D20:E20" si="33">C20*1.05</f>
        <v>892.5</v>
      </c>
      <c r="E20" s="49">
        <f t="shared" si="33"/>
        <v>937.125</v>
      </c>
      <c r="F20" s="36">
        <f>F3</f>
        <v>986.14014999999984</v>
      </c>
      <c r="G20" s="36">
        <f t="shared" si="29"/>
        <v>1040.3778582499997</v>
      </c>
      <c r="H20" s="36">
        <f>G20*1.048</f>
        <v>1090.3159954459998</v>
      </c>
      <c r="I20" s="36">
        <f>H20*1.047</f>
        <v>1141.5608472319616</v>
      </c>
      <c r="J20" s="36">
        <f t="shared" si="30"/>
        <v>1195.2142070518637</v>
      </c>
      <c r="K20" s="36">
        <f t="shared" si="30"/>
        <v>1251.3892747833013</v>
      </c>
      <c r="L20" s="36">
        <f t="shared" si="30"/>
        <v>1310.2045706981164</v>
      </c>
      <c r="M20" s="36">
        <f>L20*1.046</f>
        <v>1370.4739809502298</v>
      </c>
      <c r="N20" s="36">
        <f t="shared" si="31"/>
        <v>1433.5157840739405</v>
      </c>
      <c r="O20" s="36">
        <f t="shared" si="31"/>
        <v>1499.4575101413418</v>
      </c>
      <c r="P20" s="36">
        <f t="shared" si="31"/>
        <v>1568.4325556078436</v>
      </c>
      <c r="Q20" s="36">
        <f>P20*1.045</f>
        <v>1639.0120206101965</v>
      </c>
      <c r="R20" s="36">
        <f t="shared" si="32"/>
        <v>1712.7675615376552</v>
      </c>
      <c r="S20" s="36">
        <f t="shared" si="32"/>
        <v>1789.8421018068495</v>
      </c>
      <c r="T20" s="18">
        <f t="shared" si="21"/>
        <v>0.9999117887189104</v>
      </c>
      <c r="U20" s="49"/>
      <c r="W20" s="32"/>
      <c r="X20" s="33"/>
      <c r="Y20" s="33"/>
      <c r="Z20" s="33"/>
      <c r="AA20" s="33"/>
      <c r="AB20" s="33"/>
    </row>
    <row r="21" spans="1:28" ht="15.6" thickTop="1" thickBot="1" x14ac:dyDescent="0.35">
      <c r="A21" t="s">
        <v>40</v>
      </c>
      <c r="B21" s="6">
        <v>1</v>
      </c>
      <c r="C21" s="49">
        <v>850</v>
      </c>
      <c r="D21" s="49">
        <f t="shared" ref="D21:E21" si="34">C21*1.05</f>
        <v>892.5</v>
      </c>
      <c r="E21" s="49">
        <f t="shared" si="34"/>
        <v>937.125</v>
      </c>
      <c r="F21" s="36">
        <f>F3</f>
        <v>986.14014999999984</v>
      </c>
      <c r="G21" s="36">
        <f t="shared" si="29"/>
        <v>1040.3778582499997</v>
      </c>
      <c r="H21" s="36">
        <f>G21*1.048</f>
        <v>1090.3159954459998</v>
      </c>
      <c r="I21" s="36">
        <f>H21*1.047</f>
        <v>1141.5608472319616</v>
      </c>
      <c r="J21" s="36">
        <f t="shared" si="30"/>
        <v>1195.2142070518637</v>
      </c>
      <c r="K21" s="36">
        <f t="shared" si="30"/>
        <v>1251.3892747833013</v>
      </c>
      <c r="L21" s="36">
        <f t="shared" si="30"/>
        <v>1310.2045706981164</v>
      </c>
      <c r="M21" s="36">
        <f>L21*1.046</f>
        <v>1370.4739809502298</v>
      </c>
      <c r="N21" s="36">
        <f t="shared" si="31"/>
        <v>1433.5157840739405</v>
      </c>
      <c r="O21" s="36">
        <f t="shared" si="31"/>
        <v>1499.4575101413418</v>
      </c>
      <c r="P21" s="36">
        <f t="shared" si="31"/>
        <v>1568.4325556078436</v>
      </c>
      <c r="Q21" s="36">
        <f>P21*1.045</f>
        <v>1639.0120206101965</v>
      </c>
      <c r="R21" s="36">
        <f t="shared" si="32"/>
        <v>1712.7675615376552</v>
      </c>
      <c r="S21" s="36">
        <f t="shared" si="32"/>
        <v>1789.8421018068495</v>
      </c>
      <c r="T21" s="18">
        <f t="shared" si="21"/>
        <v>0.9999117887189104</v>
      </c>
      <c r="U21" s="49"/>
      <c r="W21" s="32"/>
      <c r="X21" s="33"/>
      <c r="Y21" s="33"/>
      <c r="Z21" s="33"/>
      <c r="AA21" s="33"/>
      <c r="AB21" s="33"/>
    </row>
    <row r="22" spans="1:28" ht="15.6" thickTop="1" thickBot="1" x14ac:dyDescent="0.35">
      <c r="A22" t="s">
        <v>41</v>
      </c>
      <c r="B22" s="6">
        <v>1</v>
      </c>
      <c r="C22" s="49">
        <v>850</v>
      </c>
      <c r="D22" s="49">
        <f t="shared" ref="D22:E22" si="35">C22*1.05</f>
        <v>892.5</v>
      </c>
      <c r="E22" s="49">
        <f t="shared" si="35"/>
        <v>937.125</v>
      </c>
      <c r="F22" s="36">
        <f>F3</f>
        <v>986.14014999999984</v>
      </c>
      <c r="G22" s="36">
        <f t="shared" si="29"/>
        <v>1040.3778582499997</v>
      </c>
      <c r="H22" s="36">
        <f>G22*1.048</f>
        <v>1090.3159954459998</v>
      </c>
      <c r="I22" s="36">
        <f>H22*1.047</f>
        <v>1141.5608472319616</v>
      </c>
      <c r="J22" s="36">
        <f t="shared" si="30"/>
        <v>1195.2142070518637</v>
      </c>
      <c r="K22" s="36">
        <f t="shared" si="30"/>
        <v>1251.3892747833013</v>
      </c>
      <c r="L22" s="36">
        <f t="shared" si="30"/>
        <v>1310.2045706981164</v>
      </c>
      <c r="M22" s="36">
        <f>L22*1.046</f>
        <v>1370.4739809502298</v>
      </c>
      <c r="N22" s="36">
        <f t="shared" si="31"/>
        <v>1433.5157840739405</v>
      </c>
      <c r="O22" s="36">
        <f t="shared" si="31"/>
        <v>1499.4575101413418</v>
      </c>
      <c r="P22" s="36">
        <f t="shared" si="31"/>
        <v>1568.4325556078436</v>
      </c>
      <c r="Q22" s="36">
        <f>P22*1.045</f>
        <v>1639.0120206101965</v>
      </c>
      <c r="R22" s="36">
        <f t="shared" si="32"/>
        <v>1712.7675615376552</v>
      </c>
      <c r="S22" s="36">
        <f t="shared" si="32"/>
        <v>1789.8421018068495</v>
      </c>
      <c r="T22" s="18">
        <f t="shared" si="21"/>
        <v>0.9999117887189104</v>
      </c>
      <c r="W22" s="32"/>
      <c r="X22" s="33"/>
      <c r="Y22" s="33"/>
      <c r="Z22" s="33"/>
      <c r="AA22" s="33"/>
      <c r="AB22" s="33"/>
    </row>
    <row r="23" spans="1:28" ht="15.6" thickTop="1" thickBot="1" x14ac:dyDescent="0.35">
      <c r="A23" t="s">
        <v>42</v>
      </c>
      <c r="B23" s="6">
        <v>1</v>
      </c>
      <c r="C23" s="49">
        <v>890</v>
      </c>
      <c r="D23" s="49">
        <f t="shared" ref="D23:G23" si="36">C23*1.05</f>
        <v>934.5</v>
      </c>
      <c r="E23" s="49">
        <f t="shared" si="36"/>
        <v>981.22500000000002</v>
      </c>
      <c r="F23" s="49">
        <f t="shared" si="36"/>
        <v>1030.2862500000001</v>
      </c>
      <c r="G23" s="50">
        <f t="shared" si="36"/>
        <v>1081.8005625000001</v>
      </c>
      <c r="H23" s="49">
        <f t="shared" si="9"/>
        <v>1129.3997872500001</v>
      </c>
      <c r="I23" s="49">
        <f t="shared" ref="I23:K23" si="37">H23*1.043</f>
        <v>1177.9639781017502</v>
      </c>
      <c r="J23" s="49">
        <f t="shared" si="37"/>
        <v>1228.6164291601253</v>
      </c>
      <c r="K23" s="49">
        <f t="shared" si="37"/>
        <v>1281.4469356140107</v>
      </c>
      <c r="L23" s="36">
        <v>1310.2045706981164</v>
      </c>
      <c r="M23" s="36">
        <v>1370.4739809502298</v>
      </c>
      <c r="N23" s="36">
        <v>1433.5157840739405</v>
      </c>
      <c r="O23" s="36">
        <v>1499.4575101413418</v>
      </c>
      <c r="P23" s="36">
        <v>1568.4325556078436</v>
      </c>
      <c r="Q23" s="36">
        <v>1639.0120206101965</v>
      </c>
      <c r="R23" s="36">
        <v>1712.7675615376552</v>
      </c>
      <c r="S23" s="36">
        <v>1789.8421018068495</v>
      </c>
      <c r="T23" s="18">
        <f t="shared" si="21"/>
        <v>0.9999117887189104</v>
      </c>
      <c r="U23" s="49"/>
      <c r="W23" s="32"/>
      <c r="X23" s="33"/>
      <c r="Y23" s="33"/>
      <c r="Z23" s="33"/>
      <c r="AA23" s="33"/>
      <c r="AB23" s="33"/>
    </row>
    <row r="24" spans="1:28" ht="15.6" thickTop="1" thickBot="1" x14ac:dyDescent="0.35">
      <c r="A24" t="s">
        <v>43</v>
      </c>
      <c r="B24" s="6">
        <v>1</v>
      </c>
      <c r="C24" s="49">
        <v>890</v>
      </c>
      <c r="D24" s="49">
        <f t="shared" ref="D24:G24" si="38">C24*1.05</f>
        <v>934.5</v>
      </c>
      <c r="E24" s="49">
        <f t="shared" si="38"/>
        <v>981.22500000000002</v>
      </c>
      <c r="F24" s="49">
        <f t="shared" si="38"/>
        <v>1030.2862500000001</v>
      </c>
      <c r="G24" s="50">
        <f t="shared" si="38"/>
        <v>1081.8005625000001</v>
      </c>
      <c r="H24" s="49">
        <f t="shared" si="9"/>
        <v>1129.3997872500001</v>
      </c>
      <c r="I24" s="49">
        <f t="shared" ref="I24:K24" si="39">H24*1.043</f>
        <v>1177.9639781017502</v>
      </c>
      <c r="J24" s="49">
        <f t="shared" si="39"/>
        <v>1228.6164291601253</v>
      </c>
      <c r="K24" s="49">
        <f t="shared" si="39"/>
        <v>1281.4469356140107</v>
      </c>
      <c r="L24" s="36">
        <v>1310.2045706981164</v>
      </c>
      <c r="M24" s="36">
        <v>1370.4739809502298</v>
      </c>
      <c r="N24" s="36">
        <v>1433.5157840739405</v>
      </c>
      <c r="O24" s="36">
        <v>1499.4575101413418</v>
      </c>
      <c r="P24" s="36">
        <v>1568.4325556078436</v>
      </c>
      <c r="Q24" s="36">
        <v>1639.0120206101965</v>
      </c>
      <c r="R24" s="36">
        <v>1712.7675615376552</v>
      </c>
      <c r="S24" s="36">
        <v>1789.8421018068495</v>
      </c>
      <c r="T24" s="18">
        <f t="shared" si="21"/>
        <v>0.9999117887189104</v>
      </c>
      <c r="W24" s="32"/>
      <c r="X24" s="33"/>
      <c r="Y24" s="33"/>
      <c r="Z24" s="33"/>
      <c r="AA24" s="33"/>
      <c r="AB24" s="33"/>
    </row>
    <row r="25" spans="1:28" ht="15.6" thickTop="1" thickBot="1" x14ac:dyDescent="0.35">
      <c r="A25" t="s">
        <v>44</v>
      </c>
      <c r="B25" s="6">
        <v>2</v>
      </c>
      <c r="C25" s="49">
        <f>2*890</f>
        <v>1780</v>
      </c>
      <c r="D25" s="49">
        <f t="shared" ref="D25:G25" si="40">C25*1.05</f>
        <v>1869</v>
      </c>
      <c r="E25" s="49">
        <f t="shared" si="40"/>
        <v>1962.45</v>
      </c>
      <c r="F25" s="49">
        <f t="shared" si="40"/>
        <v>2060.5725000000002</v>
      </c>
      <c r="G25" s="50">
        <f t="shared" si="40"/>
        <v>2163.6011250000001</v>
      </c>
      <c r="H25" s="49">
        <f t="shared" si="9"/>
        <v>2258.7995745000003</v>
      </c>
      <c r="I25" s="49">
        <f t="shared" ref="I25:K25" si="41">H25*1.043</f>
        <v>2355.9279562035003</v>
      </c>
      <c r="J25" s="49">
        <f t="shared" si="41"/>
        <v>2457.2328583202507</v>
      </c>
      <c r="K25" s="49">
        <f t="shared" si="41"/>
        <v>2562.8938712280215</v>
      </c>
      <c r="L25" s="51">
        <f>B25*L3</f>
        <v>2620.4091413962328</v>
      </c>
      <c r="M25" s="51">
        <f>B25*M3</f>
        <v>2740.9479619004596</v>
      </c>
      <c r="N25" s="51">
        <f>B25*N3</f>
        <v>2867.031568147881</v>
      </c>
      <c r="O25" s="51">
        <f>B25*O3</f>
        <v>2998.9150202826836</v>
      </c>
      <c r="P25" s="51">
        <f>B25*P3</f>
        <v>3136.8651112156872</v>
      </c>
      <c r="Q25" s="51">
        <f>B25*Q3</f>
        <v>3278.024041220393</v>
      </c>
      <c r="R25" s="51">
        <f>B25*R3</f>
        <v>3425.5351230753104</v>
      </c>
      <c r="S25" s="51">
        <f>B25*S3</f>
        <v>3579.6842036136991</v>
      </c>
      <c r="T25" s="18">
        <f t="shared" si="21"/>
        <v>0.9999117887189104</v>
      </c>
      <c r="W25" s="32"/>
      <c r="X25" s="33"/>
      <c r="Y25" s="33"/>
      <c r="Z25" s="33"/>
      <c r="AA25" s="33"/>
      <c r="AB25" s="33"/>
    </row>
    <row r="26" spans="1:28" ht="15.6" thickTop="1" thickBot="1" x14ac:dyDescent="0.35">
      <c r="A26" t="s">
        <v>45</v>
      </c>
      <c r="B26" s="6">
        <v>0.5</v>
      </c>
      <c r="C26" s="49">
        <f>845*0.5</f>
        <v>422.5</v>
      </c>
      <c r="D26" s="49">
        <f t="shared" ref="D26:E26" si="42">C26*1.05</f>
        <v>443.625</v>
      </c>
      <c r="E26" s="49">
        <f t="shared" si="42"/>
        <v>465.80625000000003</v>
      </c>
      <c r="F26" s="51">
        <f>986.14015/2</f>
        <v>493.07007499999997</v>
      </c>
      <c r="G26" s="51">
        <f>1040.37785825/2</f>
        <v>520.18892912499996</v>
      </c>
      <c r="H26" s="51">
        <f>1090.315995446/2</f>
        <v>545.15799772299999</v>
      </c>
      <c r="I26" s="51">
        <f>1141.56084723196/2</f>
        <v>570.78042361598</v>
      </c>
      <c r="J26" s="51">
        <f>1195.21420705186/2</f>
        <v>597.60710352593003</v>
      </c>
      <c r="K26" s="51">
        <f>1251.3892747833/2</f>
        <v>625.69463739164996</v>
      </c>
      <c r="L26" s="51">
        <f>1310.20457069812/2</f>
        <v>655.10228534906003</v>
      </c>
      <c r="M26" s="51">
        <f>1370.47398095023/2</f>
        <v>685.23699047511502</v>
      </c>
      <c r="N26" s="51">
        <f>1433.51578407394/2</f>
        <v>716.75789203697002</v>
      </c>
      <c r="O26" s="51">
        <f>1499.45751014134/2</f>
        <v>749.72875507066999</v>
      </c>
      <c r="P26" s="51">
        <f>1568.43255560784/2</f>
        <v>784.21627780391998</v>
      </c>
      <c r="Q26" s="51">
        <f>1639.0120206102/2</f>
        <v>819.50601030509995</v>
      </c>
      <c r="R26" s="51">
        <f>1712.76756153766/2</f>
        <v>856.38378076882998</v>
      </c>
      <c r="S26" s="51">
        <f>1789.84210180685/2</f>
        <v>894.921050903425</v>
      </c>
      <c r="T26" s="18">
        <f t="shared" si="21"/>
        <v>0.99991178871891062</v>
      </c>
      <c r="W26" s="32"/>
      <c r="X26" s="33"/>
      <c r="Y26" s="33"/>
      <c r="Z26" s="33"/>
      <c r="AA26" s="33"/>
      <c r="AB26" s="33"/>
    </row>
    <row r="27" spans="1:28" ht="15.6" thickTop="1" thickBot="1" x14ac:dyDescent="0.35">
      <c r="A27" t="s">
        <v>21</v>
      </c>
      <c r="B27" s="6">
        <v>3</v>
      </c>
      <c r="C27" s="51">
        <v>2530</v>
      </c>
      <c r="D27" s="51">
        <f t="shared" ref="D27" si="43">C27*1.05</f>
        <v>2656.5</v>
      </c>
      <c r="E27" s="51">
        <f>B27*E3</f>
        <v>2804.1899999999996</v>
      </c>
      <c r="F27" s="51">
        <f>B27*F3</f>
        <v>2958.4204499999996</v>
      </c>
      <c r="G27" s="51">
        <f>B27*G3</f>
        <v>3121.1335747499988</v>
      </c>
      <c r="H27" s="51">
        <f>B27*H3</f>
        <v>3270.9479863379993</v>
      </c>
      <c r="I27" s="51">
        <f>B27*I3</f>
        <v>3424.6825416958845</v>
      </c>
      <c r="J27" s="51">
        <f>B27*J3</f>
        <v>3585.6426211555909</v>
      </c>
      <c r="K27" s="51">
        <f>B27*K3</f>
        <v>3754.1678243499036</v>
      </c>
      <c r="L27" s="51">
        <f>B27*L3</f>
        <v>3930.6137120943495</v>
      </c>
      <c r="M27" s="51">
        <f>B27*M3</f>
        <v>4111.4219428506894</v>
      </c>
      <c r="N27" s="51">
        <f>B27*N3</f>
        <v>4300.5473522218217</v>
      </c>
      <c r="O27" s="51">
        <f>B27*O3</f>
        <v>4498.3725304240252</v>
      </c>
      <c r="P27" s="51">
        <f>B27*P3</f>
        <v>4705.2976668235306</v>
      </c>
      <c r="Q27" s="51">
        <f>B27*Q3</f>
        <v>4917.0360618305895</v>
      </c>
      <c r="R27" s="51">
        <f>B27*R3</f>
        <v>5138.3026846129651</v>
      </c>
      <c r="S27" s="51">
        <f>B27*S3</f>
        <v>5369.5263054205489</v>
      </c>
      <c r="T27" s="18">
        <f t="shared" si="21"/>
        <v>0.9999117887189104</v>
      </c>
      <c r="U27" s="49"/>
      <c r="W27" s="32"/>
      <c r="X27" s="33"/>
      <c r="Y27" s="33"/>
      <c r="Z27" s="33"/>
      <c r="AA27" s="33"/>
      <c r="AB27" s="33"/>
    </row>
    <row r="28" spans="1:28" ht="15.6" thickTop="1" thickBot="1" x14ac:dyDescent="0.35">
      <c r="A28" t="s">
        <v>8</v>
      </c>
      <c r="B28" s="6">
        <v>1</v>
      </c>
      <c r="C28" s="49">
        <v>960</v>
      </c>
      <c r="D28" s="49">
        <f t="shared" ref="D28:G28" si="44">C28*1.05</f>
        <v>1008</v>
      </c>
      <c r="E28" s="49">
        <f t="shared" si="44"/>
        <v>1058.4000000000001</v>
      </c>
      <c r="F28" s="49">
        <f t="shared" si="44"/>
        <v>1111.3200000000002</v>
      </c>
      <c r="G28" s="50">
        <f t="shared" si="44"/>
        <v>1166.8860000000002</v>
      </c>
      <c r="H28" s="49">
        <f t="shared" si="9"/>
        <v>1218.2289840000003</v>
      </c>
      <c r="I28" s="49">
        <f t="shared" ref="I28:L28" si="45">H28*1.043</f>
        <v>1270.6128303120001</v>
      </c>
      <c r="J28" s="49">
        <f t="shared" si="45"/>
        <v>1325.249182015416</v>
      </c>
      <c r="K28" s="49">
        <f t="shared" si="45"/>
        <v>1382.2348968420788</v>
      </c>
      <c r="L28" s="49">
        <f t="shared" si="45"/>
        <v>1441.6709974062881</v>
      </c>
      <c r="M28" s="49">
        <f t="shared" ref="M28:P28" si="46">L28*1.042</f>
        <v>1502.2211792973521</v>
      </c>
      <c r="N28" s="49">
        <f t="shared" si="46"/>
        <v>1565.314468827841</v>
      </c>
      <c r="O28" s="49">
        <f t="shared" si="46"/>
        <v>1631.0576765186104</v>
      </c>
      <c r="P28" s="49">
        <f t="shared" si="46"/>
        <v>1699.562098932392</v>
      </c>
      <c r="Q28" s="49">
        <f t="shared" ref="Q28:S28" si="47">P28*1.041</f>
        <v>1769.2441449886201</v>
      </c>
      <c r="R28" s="49">
        <f t="shared" si="47"/>
        <v>1841.7831549331534</v>
      </c>
      <c r="S28" s="53">
        <f t="shared" si="47"/>
        <v>1917.2962642854125</v>
      </c>
      <c r="T28" s="18">
        <f t="shared" si="21"/>
        <v>1.0711152314443646</v>
      </c>
      <c r="U28" s="49"/>
      <c r="W28" s="32"/>
      <c r="X28" s="33"/>
      <c r="Y28" s="33"/>
      <c r="Z28" s="33"/>
      <c r="AA28" s="33"/>
      <c r="AB28" s="33"/>
    </row>
    <row r="29" spans="1:28" ht="15.6" thickTop="1" thickBot="1" x14ac:dyDescent="0.35">
      <c r="A29" t="s">
        <v>46</v>
      </c>
      <c r="B29" s="6">
        <v>1</v>
      </c>
      <c r="C29" s="49">
        <v>960</v>
      </c>
      <c r="D29" s="49">
        <f t="shared" ref="D29:G29" si="48">C29*1.05</f>
        <v>1008</v>
      </c>
      <c r="E29" s="49">
        <f t="shared" si="48"/>
        <v>1058.4000000000001</v>
      </c>
      <c r="F29" s="49">
        <f t="shared" si="48"/>
        <v>1111.3200000000002</v>
      </c>
      <c r="G29" s="50">
        <f t="shared" si="48"/>
        <v>1166.8860000000002</v>
      </c>
      <c r="H29" s="49">
        <f t="shared" si="9"/>
        <v>1218.2289840000003</v>
      </c>
      <c r="I29" s="49">
        <f t="shared" ref="I29:L29" si="49">H29*1.043</f>
        <v>1270.6128303120001</v>
      </c>
      <c r="J29" s="49">
        <f t="shared" si="49"/>
        <v>1325.249182015416</v>
      </c>
      <c r="K29" s="49">
        <f t="shared" si="49"/>
        <v>1382.2348968420788</v>
      </c>
      <c r="L29" s="49">
        <f t="shared" si="49"/>
        <v>1441.6709974062881</v>
      </c>
      <c r="M29" s="49">
        <f t="shared" ref="M29:P29" si="50">L29*1.042</f>
        <v>1502.2211792973521</v>
      </c>
      <c r="N29" s="49">
        <f t="shared" si="50"/>
        <v>1565.314468827841</v>
      </c>
      <c r="O29" s="49">
        <f t="shared" si="50"/>
        <v>1631.0576765186104</v>
      </c>
      <c r="P29" s="49">
        <f t="shared" si="50"/>
        <v>1699.562098932392</v>
      </c>
      <c r="Q29" s="49">
        <f t="shared" ref="Q29:S29" si="51">P29*1.041</f>
        <v>1769.2441449886201</v>
      </c>
      <c r="R29" s="49">
        <f t="shared" si="51"/>
        <v>1841.7831549331534</v>
      </c>
      <c r="S29" s="50">
        <f t="shared" si="51"/>
        <v>1917.2962642854125</v>
      </c>
      <c r="T29" s="18">
        <f t="shared" si="21"/>
        <v>1.0711152314443646</v>
      </c>
      <c r="U29" s="49"/>
      <c r="W29" s="32"/>
      <c r="X29" s="33"/>
      <c r="Y29" s="33"/>
      <c r="Z29" s="33"/>
      <c r="AA29" s="33"/>
      <c r="AB29" s="33"/>
    </row>
    <row r="30" spans="1:28" ht="18" customHeight="1" thickTop="1" thickBot="1" x14ac:dyDescent="0.35">
      <c r="A30" t="s">
        <v>47</v>
      </c>
      <c r="B30" s="6">
        <v>1</v>
      </c>
      <c r="C30" s="49">
        <v>1040</v>
      </c>
      <c r="D30" s="49">
        <f t="shared" ref="D30:G30" si="52">C30*1.05</f>
        <v>1092</v>
      </c>
      <c r="E30" s="49">
        <f t="shared" si="52"/>
        <v>1146.6000000000001</v>
      </c>
      <c r="F30" s="49">
        <f t="shared" si="52"/>
        <v>1203.9300000000003</v>
      </c>
      <c r="G30" s="50">
        <f t="shared" si="52"/>
        <v>1264.1265000000003</v>
      </c>
      <c r="H30" s="49">
        <f t="shared" si="9"/>
        <v>1319.7480660000003</v>
      </c>
      <c r="I30" s="49">
        <f t="shared" ref="I30:L30" si="53">H30*1.043</f>
        <v>1376.4972328380002</v>
      </c>
      <c r="J30" s="49">
        <f t="shared" si="53"/>
        <v>1435.6866138500341</v>
      </c>
      <c r="K30" s="49">
        <f t="shared" si="53"/>
        <v>1497.4211382455853</v>
      </c>
      <c r="L30" s="49">
        <f t="shared" si="53"/>
        <v>1561.8102471901454</v>
      </c>
      <c r="M30" s="49">
        <f t="shared" ref="M30:P30" si="54">L30*1.042</f>
        <v>1627.4062775721316</v>
      </c>
      <c r="N30" s="49">
        <f t="shared" si="54"/>
        <v>1695.757341230161</v>
      </c>
      <c r="O30" s="49">
        <f t="shared" si="54"/>
        <v>1766.9791495618279</v>
      </c>
      <c r="P30" s="49">
        <f t="shared" si="54"/>
        <v>1841.1922738434248</v>
      </c>
      <c r="Q30" s="49">
        <f t="shared" ref="Q30:S30" si="55">P30*1.041</f>
        <v>1916.6811570710051</v>
      </c>
      <c r="R30" s="49">
        <f t="shared" si="55"/>
        <v>1995.2650845109163</v>
      </c>
      <c r="S30" s="50">
        <f t="shared" si="55"/>
        <v>2077.0709529758637</v>
      </c>
      <c r="T30" s="18">
        <f t="shared" si="21"/>
        <v>1.1603748340647284</v>
      </c>
      <c r="U30" s="49"/>
      <c r="W30" s="34"/>
      <c r="X30" s="33"/>
      <c r="Y30" s="33"/>
      <c r="Z30" s="33"/>
      <c r="AA30" s="33"/>
      <c r="AB30" s="33"/>
    </row>
    <row r="31" spans="1:28" ht="15.6" thickTop="1" thickBot="1" x14ac:dyDescent="0.35">
      <c r="A31" t="s">
        <v>23</v>
      </c>
      <c r="B31" s="6">
        <v>2</v>
      </c>
      <c r="C31" s="49">
        <v>2275</v>
      </c>
      <c r="D31" s="49">
        <f t="shared" ref="D31:G31" si="56">C31*1.05</f>
        <v>2388.75</v>
      </c>
      <c r="E31" s="49">
        <f t="shared" si="56"/>
        <v>2508.1875</v>
      </c>
      <c r="F31" s="49">
        <f t="shared" si="56"/>
        <v>2633.5968750000002</v>
      </c>
      <c r="G31" s="50">
        <f t="shared" si="56"/>
        <v>2765.2767187500003</v>
      </c>
      <c r="H31" s="49">
        <f t="shared" si="9"/>
        <v>2886.9488943750002</v>
      </c>
      <c r="I31" s="49">
        <f t="shared" ref="I31:L31" si="57">H31*1.043</f>
        <v>3011.0876968331249</v>
      </c>
      <c r="J31" s="49">
        <f t="shared" si="57"/>
        <v>3140.564467796949</v>
      </c>
      <c r="K31" s="49">
        <f t="shared" si="57"/>
        <v>3275.6087399122175</v>
      </c>
      <c r="L31" s="49">
        <f t="shared" si="57"/>
        <v>3416.4599157284424</v>
      </c>
      <c r="M31" s="49">
        <f t="shared" ref="M31:P31" si="58">L31*1.042</f>
        <v>3559.951232189037</v>
      </c>
      <c r="N31" s="49">
        <f t="shared" si="58"/>
        <v>3709.4691839409766</v>
      </c>
      <c r="O31" s="49">
        <f t="shared" si="58"/>
        <v>3865.2668896664977</v>
      </c>
      <c r="P31" s="49">
        <f t="shared" si="58"/>
        <v>4027.6080990324908</v>
      </c>
      <c r="Q31" s="49">
        <f t="shared" ref="Q31:S31" si="59">P31*1.041</f>
        <v>4192.7400310928224</v>
      </c>
      <c r="R31" s="49">
        <f t="shared" si="59"/>
        <v>4364.642372367628</v>
      </c>
      <c r="S31" s="54">
        <f t="shared" si="59"/>
        <v>4543.5927096347004</v>
      </c>
      <c r="T31" s="18">
        <f t="shared" si="21"/>
        <v>1.2691599747582962</v>
      </c>
      <c r="U31" s="49"/>
      <c r="W31" s="32"/>
      <c r="X31" s="32"/>
      <c r="Y31" s="32"/>
      <c r="Z31" s="32"/>
      <c r="AA31" s="32"/>
      <c r="AB31" s="32"/>
    </row>
    <row r="32" spans="1:28" ht="15.6" thickTop="1" thickBot="1" x14ac:dyDescent="0.35">
      <c r="A32" t="s">
        <v>7</v>
      </c>
      <c r="B32" s="6">
        <v>1</v>
      </c>
      <c r="C32" s="51">
        <v>820</v>
      </c>
      <c r="D32" s="51">
        <v>886</v>
      </c>
      <c r="E32" s="51">
        <v>934.7299999999999</v>
      </c>
      <c r="F32" s="51">
        <v>986.14014999999984</v>
      </c>
      <c r="G32" s="51">
        <v>1040.3778582499997</v>
      </c>
      <c r="H32" s="51">
        <v>1090.3159954459998</v>
      </c>
      <c r="I32" s="51">
        <v>1141.5608472319616</v>
      </c>
      <c r="J32" s="51">
        <v>1195.2142070518637</v>
      </c>
      <c r="K32" s="51">
        <v>1251.3892747833013</v>
      </c>
      <c r="L32" s="51">
        <v>1310.2045706981164</v>
      </c>
      <c r="M32" s="51">
        <v>1370.4739809502298</v>
      </c>
      <c r="N32" s="51">
        <v>1433.5157840739405</v>
      </c>
      <c r="O32" s="51">
        <v>1499.4575101413418</v>
      </c>
      <c r="P32" s="51">
        <v>1568.4325556078436</v>
      </c>
      <c r="Q32" s="51">
        <v>1639.0120206101965</v>
      </c>
      <c r="R32" s="51">
        <v>1712.7675615376552</v>
      </c>
      <c r="S32" s="51">
        <v>1789.8421018068495</v>
      </c>
      <c r="T32" s="18">
        <f t="shared" si="21"/>
        <v>0.9999117887189104</v>
      </c>
      <c r="U32" s="49"/>
    </row>
    <row r="33" spans="1:22" ht="15.6" thickTop="1" thickBot="1" x14ac:dyDescent="0.35">
      <c r="A33" t="s">
        <v>24</v>
      </c>
      <c r="B33" s="6">
        <v>3</v>
      </c>
      <c r="C33" s="49">
        <v>2900</v>
      </c>
      <c r="D33" s="49">
        <f t="shared" ref="D33:G33" si="60">C33*1.05</f>
        <v>3045</v>
      </c>
      <c r="E33" s="49">
        <f t="shared" si="60"/>
        <v>3197.25</v>
      </c>
      <c r="F33" s="49">
        <f t="shared" si="60"/>
        <v>3357.1125000000002</v>
      </c>
      <c r="G33" s="50">
        <f t="shared" si="60"/>
        <v>3524.9681250000003</v>
      </c>
      <c r="H33" s="49">
        <f t="shared" si="9"/>
        <v>3680.0667225000007</v>
      </c>
      <c r="I33" s="49">
        <f t="shared" ref="I33:L33" si="61">H33*1.043</f>
        <v>3838.3095915675003</v>
      </c>
      <c r="J33" s="49">
        <f t="shared" si="61"/>
        <v>4003.3569040049024</v>
      </c>
      <c r="K33" s="49">
        <f t="shared" si="61"/>
        <v>4175.5012508771133</v>
      </c>
      <c r="L33" s="49">
        <f t="shared" si="61"/>
        <v>4355.0478046648286</v>
      </c>
      <c r="M33" s="49">
        <f t="shared" ref="M33" si="62">L33*1.042</f>
        <v>4537.9598124607519</v>
      </c>
      <c r="N33" s="51">
        <f>3*1433.51578407394</f>
        <v>4300.5473522218199</v>
      </c>
      <c r="O33" s="51">
        <f>3*1499.45751014134</f>
        <v>4498.3725304240197</v>
      </c>
      <c r="P33" s="51">
        <f>3*1568.43255560784</f>
        <v>4705.2976668235196</v>
      </c>
      <c r="Q33" s="51">
        <f>3*1639.0120206102</f>
        <v>4917.0360618305995</v>
      </c>
      <c r="R33" s="51">
        <f>3*1712.76756153766</f>
        <v>5138.3026846129796</v>
      </c>
      <c r="S33" s="51">
        <f>3*1789.84210180685</f>
        <v>5369.5263054205498</v>
      </c>
      <c r="T33" s="18">
        <f t="shared" si="21"/>
        <v>0.99991178871891062</v>
      </c>
      <c r="U33" s="49"/>
    </row>
    <row r="34" spans="1:22" ht="15.6" thickTop="1" thickBot="1" x14ac:dyDescent="0.35">
      <c r="A34" t="s">
        <v>22</v>
      </c>
      <c r="B34" s="6">
        <v>5</v>
      </c>
      <c r="C34" s="49">
        <v>7270</v>
      </c>
      <c r="D34" s="49">
        <f t="shared" ref="D34:G34" si="63">C34*1.05</f>
        <v>7633.5</v>
      </c>
      <c r="E34" s="49">
        <f t="shared" si="63"/>
        <v>8015.1750000000002</v>
      </c>
      <c r="F34" s="49">
        <f t="shared" si="63"/>
        <v>8415.9337500000001</v>
      </c>
      <c r="G34" s="50">
        <f t="shared" si="63"/>
        <v>8836.7304375000003</v>
      </c>
      <c r="H34" s="49">
        <f t="shared" si="9"/>
        <v>9225.5465767500009</v>
      </c>
      <c r="I34" s="49">
        <f t="shared" ref="I34:L34" si="64">H34*1.043</f>
        <v>9622.24507955025</v>
      </c>
      <c r="J34" s="49">
        <f t="shared" si="64"/>
        <v>10036.001617970911</v>
      </c>
      <c r="K34" s="49">
        <f t="shared" si="64"/>
        <v>10467.54968754366</v>
      </c>
      <c r="L34" s="49">
        <f t="shared" si="64"/>
        <v>10917.654324108036</v>
      </c>
      <c r="M34" s="49">
        <f t="shared" ref="M34:P34" si="65">L34*1.042</f>
        <v>11376.195805720574</v>
      </c>
      <c r="N34" s="49">
        <f t="shared" si="65"/>
        <v>11853.996029560838</v>
      </c>
      <c r="O34" s="49">
        <f t="shared" si="65"/>
        <v>12351.863862802393</v>
      </c>
      <c r="P34" s="49">
        <f t="shared" si="65"/>
        <v>12870.642145040094</v>
      </c>
      <c r="Q34" s="49">
        <f t="shared" ref="Q34:S34" si="66">P34*1.041</f>
        <v>13398.338472986738</v>
      </c>
      <c r="R34" s="49">
        <f t="shared" si="66"/>
        <v>13947.670350379192</v>
      </c>
      <c r="S34" s="55">
        <f t="shared" si="66"/>
        <v>14519.524834744738</v>
      </c>
      <c r="T34" s="18">
        <f t="shared" si="21"/>
        <v>1.6222932776251104</v>
      </c>
      <c r="U34" s="49"/>
      <c r="V34" s="49"/>
    </row>
    <row r="35" spans="1:22" ht="15.6" thickTop="1" thickBot="1" x14ac:dyDescent="0.35">
      <c r="B35" t="s">
        <v>51</v>
      </c>
      <c r="C35" s="45">
        <f>SUM(C4:C34)</f>
        <v>95868.45</v>
      </c>
      <c r="D35" s="46">
        <f t="shared" ref="D35:S35" si="67">SUM(D4:D34)</f>
        <v>101186.8725</v>
      </c>
      <c r="E35" s="46">
        <f t="shared" si="67"/>
        <v>106354.111125</v>
      </c>
      <c r="F35" s="46">
        <f t="shared" si="67"/>
        <v>111848.78878125008</v>
      </c>
      <c r="G35" s="46">
        <f t="shared" si="67"/>
        <v>117615.03542174993</v>
      </c>
      <c r="H35" s="46">
        <f t="shared" si="67"/>
        <v>122936.79025832024</v>
      </c>
      <c r="I35" s="46">
        <f t="shared" si="67"/>
        <v>128376.80679478589</v>
      </c>
      <c r="J35" s="46">
        <f t="shared" si="67"/>
        <v>134057.96956642135</v>
      </c>
      <c r="K35" s="46">
        <f t="shared" si="67"/>
        <v>139990.98746097184</v>
      </c>
      <c r="L35" s="46">
        <f t="shared" si="67"/>
        <v>146081.66747694885</v>
      </c>
      <c r="M35" s="46">
        <f t="shared" si="67"/>
        <v>152422.79962858037</v>
      </c>
      <c r="N35" s="46">
        <f t="shared" si="67"/>
        <v>158611.71485562759</v>
      </c>
      <c r="O35" s="46">
        <f t="shared" si="67"/>
        <v>165515.67104707239</v>
      </c>
      <c r="P35" s="46">
        <f t="shared" si="67"/>
        <v>172720.73755026332</v>
      </c>
      <c r="Q35" s="46">
        <f t="shared" si="67"/>
        <v>180067.35289172185</v>
      </c>
      <c r="R35" s="46">
        <f t="shared" si="67"/>
        <v>187727.10739176557</v>
      </c>
      <c r="S35" s="48">
        <f t="shared" si="67"/>
        <v>195713.37651272802</v>
      </c>
      <c r="V35" s="18"/>
    </row>
    <row r="36" spans="1:22" x14ac:dyDescent="0.3">
      <c r="C36" s="49"/>
      <c r="D36" s="49"/>
      <c r="E36" s="49"/>
      <c r="F36" s="49"/>
      <c r="G36" s="49"/>
      <c r="H36" s="49"/>
      <c r="I36" s="49"/>
      <c r="J36" s="49"/>
      <c r="K36" s="49"/>
      <c r="L36" s="49"/>
      <c r="M36" s="49"/>
      <c r="N36" s="49"/>
      <c r="O36" s="49"/>
      <c r="P36" s="49"/>
      <c r="Q36" s="49"/>
      <c r="R36" s="49"/>
      <c r="S36" s="49"/>
      <c r="T36" s="49"/>
    </row>
    <row r="37" spans="1:22" x14ac:dyDescent="0.3">
      <c r="C37" s="49"/>
      <c r="D37" s="49"/>
      <c r="E37" s="49"/>
      <c r="F37" s="49"/>
      <c r="G37" s="49"/>
      <c r="H37" s="49"/>
      <c r="I37" s="49"/>
      <c r="J37" s="49"/>
      <c r="K37" s="49"/>
      <c r="L37" s="49"/>
      <c r="M37" s="49"/>
      <c r="N37" s="49"/>
      <c r="O37" s="49"/>
      <c r="P37" s="49"/>
      <c r="Q37" s="49"/>
      <c r="R37" s="49"/>
      <c r="S37" s="49"/>
      <c r="T37" s="49"/>
    </row>
    <row r="38" spans="1:22" x14ac:dyDescent="0.3">
      <c r="A38" t="s">
        <v>4</v>
      </c>
    </row>
    <row r="39" spans="1:22" x14ac:dyDescent="0.3">
      <c r="A39" t="s">
        <v>5</v>
      </c>
      <c r="T39" s="49"/>
    </row>
    <row r="40" spans="1:22" x14ac:dyDescent="0.3">
      <c r="A40" t="s">
        <v>6</v>
      </c>
    </row>
    <row r="41" spans="1:22" x14ac:dyDescent="0.3">
      <c r="A41" t="s">
        <v>25</v>
      </c>
    </row>
    <row r="44" spans="1:22" x14ac:dyDescent="0.3">
      <c r="D44" s="1"/>
      <c r="E44" s="1"/>
      <c r="F44" s="1"/>
      <c r="G44" s="1"/>
      <c r="H44" s="1"/>
      <c r="I44" s="1"/>
      <c r="J44" s="1"/>
      <c r="K44" s="1"/>
      <c r="L44" s="1"/>
      <c r="M44" s="1"/>
      <c r="N44" s="1"/>
      <c r="O44" s="1"/>
      <c r="P44" s="1"/>
      <c r="Q44" s="1"/>
      <c r="R44" s="1"/>
      <c r="S44"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E0A31-60BA-498A-8C49-1F17A66ACC44}">
  <dimension ref="A1:W41"/>
  <sheetViews>
    <sheetView topLeftCell="A24" zoomScale="90" zoomScaleNormal="90" workbookViewId="0">
      <selection activeCell="A35" sqref="A35"/>
    </sheetView>
  </sheetViews>
  <sheetFormatPr defaultRowHeight="14.4" x14ac:dyDescent="0.3"/>
  <cols>
    <col min="1" max="1" width="33" customWidth="1"/>
    <col min="2" max="2" width="10.44140625" customWidth="1"/>
    <col min="20" max="20" width="11.5546875" customWidth="1"/>
  </cols>
  <sheetData>
    <row r="1" spans="1:23" x14ac:dyDescent="0.3">
      <c r="C1" s="4">
        <v>2024</v>
      </c>
      <c r="D1" s="4">
        <v>2025</v>
      </c>
      <c r="E1" s="4">
        <v>2026</v>
      </c>
      <c r="F1" s="4">
        <v>2027</v>
      </c>
      <c r="G1" s="5">
        <v>2028</v>
      </c>
      <c r="H1" s="4">
        <v>2029</v>
      </c>
      <c r="I1" s="4">
        <v>2030</v>
      </c>
      <c r="J1" s="4">
        <v>2031</v>
      </c>
      <c r="K1" s="4">
        <v>2032</v>
      </c>
      <c r="L1" s="4">
        <v>2033</v>
      </c>
      <c r="M1" s="4">
        <v>2034</v>
      </c>
      <c r="N1" s="4">
        <v>2035</v>
      </c>
      <c r="O1" s="4">
        <v>2036</v>
      </c>
      <c r="P1" s="4">
        <v>2037</v>
      </c>
      <c r="Q1" s="4">
        <v>2038</v>
      </c>
      <c r="R1" s="4">
        <v>2039</v>
      </c>
      <c r="S1" s="4">
        <v>2040</v>
      </c>
      <c r="T1" t="s">
        <v>18</v>
      </c>
      <c r="U1" t="s">
        <v>30</v>
      </c>
    </row>
    <row r="2" spans="1:23" x14ac:dyDescent="0.3">
      <c r="A2" t="s">
        <v>0</v>
      </c>
      <c r="B2" t="s">
        <v>11</v>
      </c>
      <c r="G2" s="2"/>
    </row>
    <row r="3" spans="1:23" ht="15" thickBot="1" x14ac:dyDescent="0.35">
      <c r="A3" t="s">
        <v>1</v>
      </c>
      <c r="C3" s="9">
        <v>820</v>
      </c>
      <c r="D3" s="9">
        <v>886</v>
      </c>
      <c r="E3" s="9">
        <f>D3*1.055</f>
        <v>934.7299999999999</v>
      </c>
      <c r="F3" s="9">
        <f t="shared" ref="F3:G3" si="0">E3*1.055</f>
        <v>986.14014999999984</v>
      </c>
      <c r="G3" s="9">
        <f t="shared" si="0"/>
        <v>1040.3778582499997</v>
      </c>
      <c r="H3" s="9">
        <f>G3*1.048</f>
        <v>1090.3159954459998</v>
      </c>
      <c r="I3" s="9">
        <f>H3*1.047</f>
        <v>1141.5608472319616</v>
      </c>
      <c r="J3" s="9">
        <f t="shared" ref="J3:L3" si="1">I3*1.047</f>
        <v>1195.2142070518637</v>
      </c>
      <c r="K3" s="9">
        <f t="shared" si="1"/>
        <v>1251.3892747833013</v>
      </c>
      <c r="L3" s="9">
        <f t="shared" si="1"/>
        <v>1310.2045706981164</v>
      </c>
      <c r="M3" s="9">
        <f>L3*1.046</f>
        <v>1370.4739809502298</v>
      </c>
      <c r="N3" s="9">
        <f t="shared" ref="N3:P3" si="2">M3*1.046</f>
        <v>1433.5157840739405</v>
      </c>
      <c r="O3" s="9">
        <f t="shared" si="2"/>
        <v>1499.4575101413418</v>
      </c>
      <c r="P3" s="9">
        <f t="shared" si="2"/>
        <v>1568.4325556078436</v>
      </c>
      <c r="Q3" s="9">
        <f>P3*1.045</f>
        <v>1639.0120206101965</v>
      </c>
      <c r="R3" s="9">
        <f t="shared" ref="R3:S3" si="3">Q3*1.045</f>
        <v>1712.7675615376552</v>
      </c>
      <c r="S3" s="9">
        <f t="shared" si="3"/>
        <v>1789.8421018068495</v>
      </c>
    </row>
    <row r="4" spans="1:23" ht="15.6" thickTop="1" thickBot="1" x14ac:dyDescent="0.35">
      <c r="A4" t="s">
        <v>2</v>
      </c>
      <c r="B4" s="27">
        <v>10</v>
      </c>
      <c r="C4" s="10">
        <f>B4*1600</f>
        <v>16000</v>
      </c>
      <c r="D4" s="11">
        <f>C4*1.05</f>
        <v>16800</v>
      </c>
      <c r="E4" s="11">
        <f>D4*1.05</f>
        <v>17640</v>
      </c>
      <c r="F4" s="11">
        <f t="shared" ref="F4:G4" si="4">E4*1.05</f>
        <v>18522</v>
      </c>
      <c r="G4" s="12">
        <f t="shared" si="4"/>
        <v>19448.100000000002</v>
      </c>
      <c r="H4" s="11">
        <f>G4*1.044</f>
        <v>20303.816400000003</v>
      </c>
      <c r="I4" s="11">
        <f>H4*1.043</f>
        <v>21176.880505200003</v>
      </c>
      <c r="J4" s="11">
        <f t="shared" ref="J4:L4" si="5">I4*1.043</f>
        <v>22087.4863669236</v>
      </c>
      <c r="K4" s="11">
        <f t="shared" si="5"/>
        <v>23037.248280701315</v>
      </c>
      <c r="L4" s="11">
        <f t="shared" si="5"/>
        <v>24027.849956771468</v>
      </c>
      <c r="M4" s="11">
        <f>L4*1.042</f>
        <v>25037.019654955871</v>
      </c>
      <c r="N4" s="11">
        <f t="shared" ref="N4:P4" si="6">M4*1.042</f>
        <v>26088.57448046402</v>
      </c>
      <c r="O4" s="11">
        <f t="shared" si="6"/>
        <v>27184.294608643511</v>
      </c>
      <c r="P4" s="11">
        <f t="shared" si="6"/>
        <v>28326.03498220654</v>
      </c>
      <c r="Q4" s="11">
        <f>P4*1.041</f>
        <v>29487.402416477005</v>
      </c>
      <c r="R4" s="11">
        <f t="shared" ref="R4:S4" si="7">Q4*1.041</f>
        <v>30696.385915552561</v>
      </c>
      <c r="S4" s="13">
        <f t="shared" si="7"/>
        <v>31954.937738090211</v>
      </c>
      <c r="T4" s="18">
        <f>S4/B4/S3</f>
        <v>1.7853495403774238</v>
      </c>
      <c r="U4">
        <v>1600</v>
      </c>
    </row>
    <row r="5" spans="1:23" ht="15.6" thickTop="1" thickBot="1" x14ac:dyDescent="0.35">
      <c r="A5" t="s">
        <v>3</v>
      </c>
      <c r="B5" s="27">
        <v>20</v>
      </c>
      <c r="C5" s="14">
        <f>22*1638</f>
        <v>36036</v>
      </c>
      <c r="D5" s="15">
        <f t="shared" ref="D5:G7" si="8">C5*1.05</f>
        <v>37837.800000000003</v>
      </c>
      <c r="E5" s="15">
        <f t="shared" si="8"/>
        <v>39729.69</v>
      </c>
      <c r="F5" s="15">
        <f t="shared" si="8"/>
        <v>41716.174500000001</v>
      </c>
      <c r="G5" s="16">
        <f t="shared" si="8"/>
        <v>43801.983225000004</v>
      </c>
      <c r="H5" s="15">
        <f t="shared" ref="H5:H34" si="9">G5*1.044</f>
        <v>45729.270486900008</v>
      </c>
      <c r="I5" s="15">
        <f t="shared" ref="I5:L7" si="10">H5*1.043</f>
        <v>47695.629117836703</v>
      </c>
      <c r="J5" s="15">
        <f t="shared" si="10"/>
        <v>49746.541169903678</v>
      </c>
      <c r="K5" s="15">
        <f t="shared" si="10"/>
        <v>51885.642440209529</v>
      </c>
      <c r="L5" s="15">
        <f t="shared" si="10"/>
        <v>54116.725065138533</v>
      </c>
      <c r="M5" s="15">
        <f t="shared" ref="M5:P7" si="11">L5*1.042</f>
        <v>56389.627517874353</v>
      </c>
      <c r="N5" s="15">
        <f t="shared" si="11"/>
        <v>58757.991873625077</v>
      </c>
      <c r="O5" s="15">
        <f t="shared" si="11"/>
        <v>61225.827532317329</v>
      </c>
      <c r="P5" s="15">
        <f t="shared" si="11"/>
        <v>63797.312288674657</v>
      </c>
      <c r="Q5" s="15">
        <f t="shared" ref="Q5:S7" si="12">P5*1.041</f>
        <v>66413.002092510316</v>
      </c>
      <c r="R5" s="15">
        <f t="shared" si="12"/>
        <v>69135.935178303233</v>
      </c>
      <c r="S5" s="17">
        <f t="shared" si="12"/>
        <v>71970.508520613657</v>
      </c>
      <c r="T5" s="18">
        <f>S5/B5/1790</f>
        <v>2.0103494000171414</v>
      </c>
      <c r="U5">
        <v>1638</v>
      </c>
    </row>
    <row r="6" spans="1:23" ht="15.6" thickTop="1" thickBot="1" x14ac:dyDescent="0.35">
      <c r="A6" t="s">
        <v>12</v>
      </c>
      <c r="B6" s="8">
        <v>2</v>
      </c>
      <c r="C6" s="19">
        <f>2*1650</f>
        <v>3300</v>
      </c>
      <c r="D6" s="20">
        <f t="shared" si="8"/>
        <v>3465</v>
      </c>
      <c r="E6" s="20">
        <f t="shared" si="8"/>
        <v>3638.25</v>
      </c>
      <c r="F6" s="20">
        <f t="shared" si="8"/>
        <v>3820.1625000000004</v>
      </c>
      <c r="G6" s="21">
        <f t="shared" si="8"/>
        <v>4011.1706250000007</v>
      </c>
      <c r="H6" s="20">
        <f t="shared" si="9"/>
        <v>4187.6621325000006</v>
      </c>
      <c r="I6" s="20">
        <f t="shared" si="10"/>
        <v>4367.7316041975</v>
      </c>
      <c r="J6" s="20">
        <f t="shared" si="10"/>
        <v>4555.544063177992</v>
      </c>
      <c r="K6" s="20">
        <f t="shared" si="10"/>
        <v>4751.4324578946453</v>
      </c>
      <c r="L6" s="20">
        <f t="shared" si="10"/>
        <v>4955.7440535841142</v>
      </c>
      <c r="M6" s="20">
        <f t="shared" si="11"/>
        <v>5163.8853038346469</v>
      </c>
      <c r="N6" s="20">
        <f t="shared" si="11"/>
        <v>5380.7684865957026</v>
      </c>
      <c r="O6" s="20">
        <f t="shared" si="11"/>
        <v>5606.760763032722</v>
      </c>
      <c r="P6" s="20">
        <f t="shared" si="11"/>
        <v>5842.2447150800963</v>
      </c>
      <c r="Q6" s="20">
        <f t="shared" si="12"/>
        <v>6081.7767483983798</v>
      </c>
      <c r="R6" s="20">
        <f t="shared" si="12"/>
        <v>6331.1295950827125</v>
      </c>
      <c r="S6" s="22">
        <f t="shared" si="12"/>
        <v>6590.7059084811035</v>
      </c>
      <c r="T6" s="18">
        <f>S6/B6/1790</f>
        <v>1.8409793040450009</v>
      </c>
      <c r="U6">
        <v>1700</v>
      </c>
    </row>
    <row r="7" spans="1:23" ht="15.6" thickTop="1" thickBot="1" x14ac:dyDescent="0.35">
      <c r="A7" t="s">
        <v>13</v>
      </c>
      <c r="B7" s="28">
        <v>4</v>
      </c>
      <c r="C7" s="1">
        <f>B7*1500</f>
        <v>6000</v>
      </c>
      <c r="D7" s="1">
        <f t="shared" si="8"/>
        <v>6300</v>
      </c>
      <c r="E7" s="1">
        <f t="shared" si="8"/>
        <v>6615</v>
      </c>
      <c r="F7" s="1">
        <f t="shared" si="8"/>
        <v>6945.75</v>
      </c>
      <c r="G7" s="3">
        <f t="shared" si="8"/>
        <v>7293.0375000000004</v>
      </c>
      <c r="H7" s="1">
        <f t="shared" si="9"/>
        <v>7613.9311500000003</v>
      </c>
      <c r="I7" s="1">
        <f t="shared" si="10"/>
        <v>7941.33018945</v>
      </c>
      <c r="J7" s="1">
        <f t="shared" si="10"/>
        <v>8282.8073875963491</v>
      </c>
      <c r="K7" s="1">
        <f t="shared" si="10"/>
        <v>8638.9681052629912</v>
      </c>
      <c r="L7" s="1">
        <f t="shared" si="10"/>
        <v>9010.4437337892996</v>
      </c>
      <c r="M7" s="1">
        <f t="shared" si="11"/>
        <v>9388.8823706084513</v>
      </c>
      <c r="N7" s="1">
        <f t="shared" si="11"/>
        <v>9783.2154301740065</v>
      </c>
      <c r="O7" s="1">
        <f t="shared" si="11"/>
        <v>10194.110478241315</v>
      </c>
      <c r="P7" s="1">
        <f t="shared" si="11"/>
        <v>10622.26311832745</v>
      </c>
      <c r="Q7" s="1">
        <f t="shared" si="12"/>
        <v>11057.775906178875</v>
      </c>
      <c r="R7" s="1">
        <f t="shared" si="12"/>
        <v>11511.144718332207</v>
      </c>
      <c r="S7" s="58">
        <f t="shared" si="12"/>
        <v>11983.101651783827</v>
      </c>
      <c r="T7" s="18">
        <f t="shared" ref="T7:T34" si="13">S7/B7/1790</f>
        <v>1.6736175491318195</v>
      </c>
      <c r="U7">
        <v>1600</v>
      </c>
    </row>
    <row r="8" spans="1:23" ht="15.6" thickTop="1" thickBot="1" x14ac:dyDescent="0.35">
      <c r="A8" t="s">
        <v>14</v>
      </c>
      <c r="B8" s="28">
        <v>8</v>
      </c>
      <c r="C8" s="7">
        <f>B8*820</f>
        <v>6560</v>
      </c>
      <c r="D8" s="7">
        <f>B8*D3</f>
        <v>7088</v>
      </c>
      <c r="E8" s="7">
        <f>B8*E3</f>
        <v>7477.8399999999992</v>
      </c>
      <c r="F8" s="7">
        <f>B8*F3</f>
        <v>7889.1211999999987</v>
      </c>
      <c r="G8" s="7">
        <f>B8*G3</f>
        <v>8323.0228659999975</v>
      </c>
      <c r="H8" s="7">
        <f>B8*H3</f>
        <v>8722.5279635679981</v>
      </c>
      <c r="I8" s="7">
        <f>B8*I3</f>
        <v>9132.4867778556927</v>
      </c>
      <c r="J8" s="7">
        <f>B8*J3</f>
        <v>9561.7136564149096</v>
      </c>
      <c r="K8" s="7">
        <f>B8*K3</f>
        <v>10011.11419826641</v>
      </c>
      <c r="L8" s="7">
        <f>B8*L3</f>
        <v>10481.636565584931</v>
      </c>
      <c r="M8" s="7">
        <f>B8*M3</f>
        <v>10963.791847601839</v>
      </c>
      <c r="N8" s="7">
        <f>B8*N3</f>
        <v>11468.126272591524</v>
      </c>
      <c r="O8" s="7">
        <f>B8*O3</f>
        <v>11995.660081130734</v>
      </c>
      <c r="P8" s="7">
        <f>B8*P3</f>
        <v>12547.460444862749</v>
      </c>
      <c r="Q8" s="7">
        <f>B8*Q3</f>
        <v>13112.096164881572</v>
      </c>
      <c r="R8" s="7">
        <f>B8*R3</f>
        <v>13702.140492301241</v>
      </c>
      <c r="S8" s="7">
        <f>B8*S3</f>
        <v>14318.736814454796</v>
      </c>
      <c r="T8" s="18">
        <f t="shared" si="13"/>
        <v>0.9999117887189104</v>
      </c>
      <c r="U8" t="s">
        <v>31</v>
      </c>
      <c r="W8" s="1">
        <f t="shared" ref="W8:W13" si="14">S8</f>
        <v>14318.736814454796</v>
      </c>
    </row>
    <row r="9" spans="1:23" ht="15.6" thickTop="1" thickBot="1" x14ac:dyDescent="0.35">
      <c r="A9" t="s">
        <v>15</v>
      </c>
      <c r="B9" s="28">
        <v>1</v>
      </c>
      <c r="C9" s="1">
        <f>845+0.5*820</f>
        <v>1255</v>
      </c>
      <c r="D9" s="1">
        <f t="shared" ref="D9:E9" si="15">C9*1.05</f>
        <v>1317.75</v>
      </c>
      <c r="E9" s="1">
        <f t="shared" si="15"/>
        <v>1383.6375</v>
      </c>
      <c r="F9" s="7">
        <f>B9*F3</f>
        <v>986.14014999999984</v>
      </c>
      <c r="G9" s="7">
        <f>B9*G3</f>
        <v>1040.3778582499997</v>
      </c>
      <c r="H9" s="7">
        <f>B9*H3</f>
        <v>1090.3159954459998</v>
      </c>
      <c r="I9" s="7">
        <f>B9*I3</f>
        <v>1141.5608472319616</v>
      </c>
      <c r="J9" s="7">
        <f>B9*J3</f>
        <v>1195.2142070518637</v>
      </c>
      <c r="K9" s="7">
        <f>B9*K3</f>
        <v>1251.3892747833013</v>
      </c>
      <c r="L9" s="7">
        <f>B9*L3</f>
        <v>1310.2045706981164</v>
      </c>
      <c r="M9" s="7">
        <f>B9*M3</f>
        <v>1370.4739809502298</v>
      </c>
      <c r="N9" s="7">
        <f>B9*N3</f>
        <v>1433.5157840739405</v>
      </c>
      <c r="O9" s="7">
        <f>B9*O3</f>
        <v>1499.4575101413418</v>
      </c>
      <c r="P9" s="7">
        <f>B9*P3</f>
        <v>1568.4325556078436</v>
      </c>
      <c r="Q9" s="7">
        <f>B9*Q3</f>
        <v>1639.0120206101965</v>
      </c>
      <c r="R9" s="7">
        <f>B9*R3</f>
        <v>1712.7675615376552</v>
      </c>
      <c r="S9" s="7">
        <f>B9*S3</f>
        <v>1789.8421018068495</v>
      </c>
      <c r="T9" s="18">
        <f t="shared" si="13"/>
        <v>0.9999117887189104</v>
      </c>
      <c r="U9" t="s">
        <v>31</v>
      </c>
      <c r="W9" s="1">
        <f t="shared" si="14"/>
        <v>1789.8421018068495</v>
      </c>
    </row>
    <row r="10" spans="1:23" ht="15.6" thickTop="1" thickBot="1" x14ac:dyDescent="0.35">
      <c r="A10" t="s">
        <v>16</v>
      </c>
      <c r="B10" s="28">
        <v>2</v>
      </c>
      <c r="C10" s="7">
        <f>B10*C3</f>
        <v>1640</v>
      </c>
      <c r="D10" s="7">
        <f>B10*D3</f>
        <v>1772</v>
      </c>
      <c r="E10" s="7">
        <f>B10*E3</f>
        <v>1869.4599999999998</v>
      </c>
      <c r="F10" s="7">
        <f>B10*F3</f>
        <v>1972.2802999999997</v>
      </c>
      <c r="G10" s="7">
        <f>B10*G3</f>
        <v>2080.7557164999994</v>
      </c>
      <c r="H10" s="7">
        <f>B10*H3</f>
        <v>2180.6319908919995</v>
      </c>
      <c r="I10" s="7">
        <f>B10*I3</f>
        <v>2283.1216944639232</v>
      </c>
      <c r="J10" s="7">
        <f>B10*J3</f>
        <v>2390.4284141037274</v>
      </c>
      <c r="K10" s="7">
        <f>B10*K3</f>
        <v>2502.7785495666026</v>
      </c>
      <c r="L10" s="7">
        <f>B10*L3</f>
        <v>2620.4091413962328</v>
      </c>
      <c r="M10" s="7">
        <f>B10*M3</f>
        <v>2740.9479619004596</v>
      </c>
      <c r="N10" s="7">
        <f>B10*N3</f>
        <v>2867.031568147881</v>
      </c>
      <c r="O10" s="7">
        <f>B10*O3</f>
        <v>2998.9150202826836</v>
      </c>
      <c r="P10" s="7">
        <f>B10*P3</f>
        <v>3136.8651112156872</v>
      </c>
      <c r="Q10" s="7">
        <f>B10*Q3</f>
        <v>3278.024041220393</v>
      </c>
      <c r="R10" s="7">
        <f>B10*R3</f>
        <v>3425.5351230753104</v>
      </c>
      <c r="S10" s="7">
        <f>B10*S3</f>
        <v>3579.6842036136991</v>
      </c>
      <c r="T10" s="18">
        <f t="shared" si="13"/>
        <v>0.9999117887189104</v>
      </c>
      <c r="U10" t="s">
        <v>31</v>
      </c>
      <c r="W10" s="1">
        <f t="shared" si="14"/>
        <v>3579.6842036136991</v>
      </c>
    </row>
    <row r="11" spans="1:23" ht="15.6" thickTop="1" thickBot="1" x14ac:dyDescent="0.35">
      <c r="A11" t="s">
        <v>17</v>
      </c>
      <c r="B11" s="29">
        <v>1</v>
      </c>
      <c r="C11" s="7">
        <f>B11*C3</f>
        <v>820</v>
      </c>
      <c r="D11" s="7">
        <f>B11*D3</f>
        <v>886</v>
      </c>
      <c r="E11" s="7">
        <f>B11*E3</f>
        <v>934.7299999999999</v>
      </c>
      <c r="F11" s="7">
        <f>B11*F3</f>
        <v>986.14014999999984</v>
      </c>
      <c r="G11" s="7">
        <f>B11*G3</f>
        <v>1040.3778582499997</v>
      </c>
      <c r="H11" s="7">
        <f>B11*H3</f>
        <v>1090.3159954459998</v>
      </c>
      <c r="I11" s="7">
        <f>B11*I3</f>
        <v>1141.5608472319616</v>
      </c>
      <c r="J11" s="7">
        <f>B11*J3</f>
        <v>1195.2142070518637</v>
      </c>
      <c r="K11" s="7">
        <f>B11*K3</f>
        <v>1251.3892747833013</v>
      </c>
      <c r="L11" s="7">
        <f>B11*L3</f>
        <v>1310.2045706981164</v>
      </c>
      <c r="M11" s="7">
        <f>B11*M3</f>
        <v>1370.4739809502298</v>
      </c>
      <c r="N11" s="7">
        <f>B11*N3</f>
        <v>1433.5157840739405</v>
      </c>
      <c r="O11" s="7">
        <f>B11*O3</f>
        <v>1499.4575101413418</v>
      </c>
      <c r="P11" s="7">
        <f>B11*P3</f>
        <v>1568.4325556078436</v>
      </c>
      <c r="Q11" s="7">
        <f>B11*Q3</f>
        <v>1639.0120206101965</v>
      </c>
      <c r="R11" s="7">
        <f>B11*R3</f>
        <v>1712.7675615376552</v>
      </c>
      <c r="S11" s="7">
        <f>B11*S3</f>
        <v>1789.8421018068495</v>
      </c>
      <c r="T11" s="18">
        <f t="shared" si="13"/>
        <v>0.9999117887189104</v>
      </c>
      <c r="U11" t="s">
        <v>31</v>
      </c>
      <c r="W11" s="1">
        <f t="shared" si="14"/>
        <v>1789.8421018068495</v>
      </c>
    </row>
    <row r="12" spans="1:23" ht="15.6" thickTop="1" thickBot="1" x14ac:dyDescent="0.35">
      <c r="A12" t="s">
        <v>10</v>
      </c>
      <c r="B12" s="28">
        <v>2</v>
      </c>
      <c r="C12" s="7">
        <f>B12*C3</f>
        <v>1640</v>
      </c>
      <c r="D12" s="7">
        <f>B12*D3</f>
        <v>1772</v>
      </c>
      <c r="E12" s="7">
        <f>B12*E3</f>
        <v>1869.4599999999998</v>
      </c>
      <c r="F12" s="7">
        <f>B12*F3</f>
        <v>1972.2802999999997</v>
      </c>
      <c r="G12" s="7">
        <f>B12*G3</f>
        <v>2080.7557164999994</v>
      </c>
      <c r="H12" s="7">
        <f>B12*H3</f>
        <v>2180.6319908919995</v>
      </c>
      <c r="I12" s="7">
        <f>B12*I3</f>
        <v>2283.1216944639232</v>
      </c>
      <c r="J12" s="7">
        <f>B12*J3</f>
        <v>2390.4284141037274</v>
      </c>
      <c r="K12" s="7">
        <f>B12*K3</f>
        <v>2502.7785495666026</v>
      </c>
      <c r="L12" s="7">
        <f>B12*L3</f>
        <v>2620.4091413962328</v>
      </c>
      <c r="M12" s="7">
        <f>B12*M3</f>
        <v>2740.9479619004596</v>
      </c>
      <c r="N12" s="7">
        <f>B12*N3</f>
        <v>2867.031568147881</v>
      </c>
      <c r="O12" s="7">
        <f>B12*O3</f>
        <v>2998.9150202826836</v>
      </c>
      <c r="P12" s="7">
        <f>B12*P3</f>
        <v>3136.8651112156872</v>
      </c>
      <c r="Q12" s="7">
        <f>B12*Q3</f>
        <v>3278.024041220393</v>
      </c>
      <c r="R12" s="7">
        <f>B12*R3</f>
        <v>3425.5351230753104</v>
      </c>
      <c r="S12" s="7">
        <f>B12*S3</f>
        <v>3579.6842036136991</v>
      </c>
      <c r="T12" s="18">
        <f t="shared" si="13"/>
        <v>0.9999117887189104</v>
      </c>
      <c r="U12" t="s">
        <v>31</v>
      </c>
      <c r="W12" s="1">
        <f t="shared" si="14"/>
        <v>3579.6842036136991</v>
      </c>
    </row>
    <row r="13" spans="1:23" ht="15.6" thickTop="1" thickBot="1" x14ac:dyDescent="0.35">
      <c r="A13" t="s">
        <v>19</v>
      </c>
      <c r="B13" s="28">
        <v>0.5</v>
      </c>
      <c r="C13" s="1">
        <f>870*B13</f>
        <v>435</v>
      </c>
      <c r="D13" s="1">
        <f t="shared" ref="D13:E17" si="16">C13*1.05</f>
        <v>456.75</v>
      </c>
      <c r="E13" s="1">
        <f>D13*1.05</f>
        <v>479.58750000000003</v>
      </c>
      <c r="F13" s="1">
        <f>E13*1.05</f>
        <v>503.56687500000004</v>
      </c>
      <c r="G13" s="24">
        <f>F13*1.05</f>
        <v>528.74521875000005</v>
      </c>
      <c r="H13" s="1">
        <f>G13*1.044</f>
        <v>552.0100083750001</v>
      </c>
      <c r="I13" s="1">
        <f>H13*1.043</f>
        <v>575.74643873512503</v>
      </c>
      <c r="J13" s="1">
        <f>I13*1.043</f>
        <v>600.5035356007354</v>
      </c>
      <c r="K13" s="1">
        <f>J13*1.043</f>
        <v>626.32518763156702</v>
      </c>
      <c r="L13" s="7">
        <f>L3*B13</f>
        <v>655.10228534905821</v>
      </c>
      <c r="M13" s="7">
        <f>L13*1.046</f>
        <v>685.23699047511491</v>
      </c>
      <c r="N13" s="7">
        <f t="shared" ref="N13:P13" si="17">M13*1.046</f>
        <v>716.75789203697025</v>
      </c>
      <c r="O13" s="7">
        <f t="shared" si="17"/>
        <v>749.7287550706709</v>
      </c>
      <c r="P13" s="7">
        <f t="shared" si="17"/>
        <v>784.2162778039218</v>
      </c>
      <c r="Q13" s="7">
        <f>P13*1.045</f>
        <v>819.50601030509824</v>
      </c>
      <c r="R13" s="7">
        <f t="shared" ref="R13:S13" si="18">Q13*1.045</f>
        <v>856.38378076882759</v>
      </c>
      <c r="S13" s="7">
        <f t="shared" si="18"/>
        <v>894.92105090342477</v>
      </c>
      <c r="T13" s="18">
        <f t="shared" si="13"/>
        <v>0.9999117887189104</v>
      </c>
      <c r="U13">
        <v>870</v>
      </c>
      <c r="W13" s="1">
        <f t="shared" si="14"/>
        <v>894.92105090342477</v>
      </c>
    </row>
    <row r="14" spans="1:23" ht="15.6" thickTop="1" thickBot="1" x14ac:dyDescent="0.35">
      <c r="A14" t="s">
        <v>9</v>
      </c>
      <c r="B14" s="28">
        <v>0</v>
      </c>
      <c r="C14" s="1"/>
      <c r="D14" s="1"/>
      <c r="E14" s="1"/>
      <c r="G14" s="26"/>
      <c r="S14" s="62"/>
      <c r="T14" s="18"/>
    </row>
    <row r="15" spans="1:23" ht="15.6" thickTop="1" thickBot="1" x14ac:dyDescent="0.35">
      <c r="A15" t="s">
        <v>20</v>
      </c>
      <c r="B15" s="28">
        <v>1</v>
      </c>
      <c r="C15" s="1">
        <f>850</f>
        <v>850</v>
      </c>
      <c r="D15" s="1">
        <f>C15*1.05</f>
        <v>892.5</v>
      </c>
      <c r="E15" s="1">
        <f t="shared" si="16"/>
        <v>937.125</v>
      </c>
      <c r="F15" s="7">
        <f>F3</f>
        <v>986.14014999999984</v>
      </c>
      <c r="G15" s="35">
        <f>G3</f>
        <v>1040.3778582499997</v>
      </c>
      <c r="H15" s="23">
        <f t="shared" ref="H15:H17" si="19">G15*1.048</f>
        <v>1090.3159954459998</v>
      </c>
      <c r="I15" s="9">
        <f t="shared" ref="I15:L15" si="20">H15*1.047</f>
        <v>1141.5608472319616</v>
      </c>
      <c r="J15" s="9">
        <f t="shared" si="20"/>
        <v>1195.2142070518637</v>
      </c>
      <c r="K15" s="9">
        <f t="shared" si="20"/>
        <v>1251.3892747833013</v>
      </c>
      <c r="L15" s="9">
        <f t="shared" si="20"/>
        <v>1310.2045706981164</v>
      </c>
      <c r="M15" s="9">
        <f t="shared" ref="M15:P15" si="21">L15*1.046</f>
        <v>1370.4739809502298</v>
      </c>
      <c r="N15" s="9">
        <f t="shared" si="21"/>
        <v>1433.5157840739405</v>
      </c>
      <c r="O15" s="9">
        <f t="shared" si="21"/>
        <v>1499.4575101413418</v>
      </c>
      <c r="P15" s="9">
        <f t="shared" si="21"/>
        <v>1568.4325556078436</v>
      </c>
      <c r="Q15" s="9">
        <f t="shared" ref="Q15:S15" si="22">P15*1.045</f>
        <v>1639.0120206101965</v>
      </c>
      <c r="R15" s="9">
        <f t="shared" si="22"/>
        <v>1712.7675615376552</v>
      </c>
      <c r="S15" s="9">
        <f t="shared" si="22"/>
        <v>1789.8421018068495</v>
      </c>
      <c r="T15" s="18">
        <f t="shared" si="13"/>
        <v>0.9999117887189104</v>
      </c>
      <c r="U15">
        <v>850</v>
      </c>
      <c r="W15" s="1">
        <f>S15</f>
        <v>1789.8421018068495</v>
      </c>
    </row>
    <row r="16" spans="1:23" ht="15.6" thickTop="1" thickBot="1" x14ac:dyDescent="0.35">
      <c r="A16" t="s">
        <v>35</v>
      </c>
      <c r="B16" s="6">
        <v>1</v>
      </c>
      <c r="C16" s="1">
        <v>850</v>
      </c>
      <c r="D16" s="1">
        <f>C16*1.05</f>
        <v>892.5</v>
      </c>
      <c r="E16" s="1">
        <f t="shared" si="16"/>
        <v>937.125</v>
      </c>
      <c r="F16" s="7">
        <f>F3</f>
        <v>986.14014999999984</v>
      </c>
      <c r="G16" s="35">
        <f>G3</f>
        <v>1040.3778582499997</v>
      </c>
      <c r="H16" s="23">
        <f t="shared" si="19"/>
        <v>1090.3159954459998</v>
      </c>
      <c r="I16" s="9">
        <f t="shared" ref="I16:L16" si="23">H16*1.047</f>
        <v>1141.5608472319616</v>
      </c>
      <c r="J16" s="9">
        <f t="shared" si="23"/>
        <v>1195.2142070518637</v>
      </c>
      <c r="K16" s="9">
        <f t="shared" si="23"/>
        <v>1251.3892747833013</v>
      </c>
      <c r="L16" s="9">
        <f t="shared" si="23"/>
        <v>1310.2045706981164</v>
      </c>
      <c r="M16" s="9">
        <f t="shared" ref="M16:P16" si="24">L16*1.046</f>
        <v>1370.4739809502298</v>
      </c>
      <c r="N16" s="9">
        <f t="shared" si="24"/>
        <v>1433.5157840739405</v>
      </c>
      <c r="O16" s="9">
        <f t="shared" si="24"/>
        <v>1499.4575101413418</v>
      </c>
      <c r="P16" s="9">
        <f t="shared" si="24"/>
        <v>1568.4325556078436</v>
      </c>
      <c r="Q16" s="9">
        <f t="shared" ref="Q16:S16" si="25">P16*1.045</f>
        <v>1639.0120206101965</v>
      </c>
      <c r="R16" s="9">
        <f t="shared" si="25"/>
        <v>1712.7675615376552</v>
      </c>
      <c r="S16" s="9">
        <f t="shared" si="25"/>
        <v>1789.8421018068495</v>
      </c>
      <c r="T16" s="18">
        <f t="shared" si="13"/>
        <v>0.9999117887189104</v>
      </c>
      <c r="U16">
        <v>850</v>
      </c>
      <c r="W16" s="1">
        <f>S16</f>
        <v>1789.8421018068495</v>
      </c>
    </row>
    <row r="17" spans="1:23" ht="15.6" thickTop="1" thickBot="1" x14ac:dyDescent="0.35">
      <c r="A17" t="s">
        <v>36</v>
      </c>
      <c r="B17" s="6">
        <v>1</v>
      </c>
      <c r="C17" s="1">
        <v>850</v>
      </c>
      <c r="D17" s="1">
        <f>C17*1.05</f>
        <v>892.5</v>
      </c>
      <c r="E17" s="1">
        <f t="shared" si="16"/>
        <v>937.125</v>
      </c>
      <c r="F17" s="7">
        <f>F3</f>
        <v>986.14014999999984</v>
      </c>
      <c r="G17" s="35">
        <f>G3</f>
        <v>1040.3778582499997</v>
      </c>
      <c r="H17" s="23">
        <f t="shared" si="19"/>
        <v>1090.3159954459998</v>
      </c>
      <c r="I17" s="9">
        <f t="shared" ref="I17:L17" si="26">H17*1.047</f>
        <v>1141.5608472319616</v>
      </c>
      <c r="J17" s="9">
        <f t="shared" si="26"/>
        <v>1195.2142070518637</v>
      </c>
      <c r="K17" s="9">
        <f t="shared" si="26"/>
        <v>1251.3892747833013</v>
      </c>
      <c r="L17" s="9">
        <f t="shared" si="26"/>
        <v>1310.2045706981164</v>
      </c>
      <c r="M17" s="9">
        <f t="shared" ref="M17:P17" si="27">L17*1.046</f>
        <v>1370.4739809502298</v>
      </c>
      <c r="N17" s="9">
        <f t="shared" si="27"/>
        <v>1433.5157840739405</v>
      </c>
      <c r="O17" s="9">
        <f t="shared" si="27"/>
        <v>1499.4575101413418</v>
      </c>
      <c r="P17" s="9">
        <f t="shared" si="27"/>
        <v>1568.4325556078436</v>
      </c>
      <c r="Q17" s="9">
        <f t="shared" ref="Q17:S17" si="28">P17*1.045</f>
        <v>1639.0120206101965</v>
      </c>
      <c r="R17" s="9">
        <f t="shared" si="28"/>
        <v>1712.7675615376552</v>
      </c>
      <c r="S17" s="9">
        <f t="shared" si="28"/>
        <v>1789.8421018068495</v>
      </c>
      <c r="T17" s="18">
        <f t="shared" si="13"/>
        <v>0.9999117887189104</v>
      </c>
      <c r="U17">
        <v>850</v>
      </c>
      <c r="W17" s="1">
        <f>S17</f>
        <v>1789.8421018068495</v>
      </c>
    </row>
    <row r="18" spans="1:23" ht="15.6" thickTop="1" thickBot="1" x14ac:dyDescent="0.35">
      <c r="A18" t="s">
        <v>37</v>
      </c>
      <c r="B18" s="28">
        <v>0</v>
      </c>
      <c r="G18" s="2"/>
      <c r="S18" s="26"/>
      <c r="T18" s="18"/>
    </row>
    <row r="19" spans="1:23" ht="15.6" thickTop="1" thickBot="1" x14ac:dyDescent="0.35">
      <c r="A19" t="s">
        <v>38</v>
      </c>
      <c r="B19" s="28">
        <v>0.5</v>
      </c>
      <c r="C19" s="7">
        <f>B19*820</f>
        <v>410</v>
      </c>
      <c r="D19" s="9">
        <f>886*B19</f>
        <v>443</v>
      </c>
      <c r="E19" s="9">
        <f>D19*1.055</f>
        <v>467.36499999999995</v>
      </c>
      <c r="F19" s="9">
        <f t="shared" ref="F19:G19" si="29">E19*1.055</f>
        <v>493.07007499999992</v>
      </c>
      <c r="G19" s="25">
        <f t="shared" si="29"/>
        <v>520.18892912499985</v>
      </c>
      <c r="H19" s="23">
        <f>G19*1.048</f>
        <v>545.15799772299988</v>
      </c>
      <c r="I19" s="9">
        <f>H19*1.047</f>
        <v>570.78042361598079</v>
      </c>
      <c r="J19" s="9">
        <f t="shared" ref="J19:L19" si="30">I19*1.047</f>
        <v>597.60710352593185</v>
      </c>
      <c r="K19" s="9">
        <f t="shared" si="30"/>
        <v>625.69463739165064</v>
      </c>
      <c r="L19" s="9">
        <f t="shared" si="30"/>
        <v>655.10228534905821</v>
      </c>
      <c r="M19" s="9">
        <f>L19*1.046</f>
        <v>685.23699047511491</v>
      </c>
      <c r="N19" s="9">
        <f t="shared" ref="N19:P19" si="31">M19*1.046</f>
        <v>716.75789203697025</v>
      </c>
      <c r="O19" s="9">
        <f t="shared" si="31"/>
        <v>749.7287550706709</v>
      </c>
      <c r="P19" s="9">
        <f t="shared" si="31"/>
        <v>784.2162778039218</v>
      </c>
      <c r="Q19" s="9">
        <f>P19*1.045</f>
        <v>819.50601030509824</v>
      </c>
      <c r="R19" s="9">
        <f t="shared" ref="R19:S19" si="32">Q19*1.045</f>
        <v>856.38378076882759</v>
      </c>
      <c r="S19" s="9">
        <f t="shared" si="32"/>
        <v>894.92105090342477</v>
      </c>
      <c r="T19" s="18">
        <f t="shared" si="13"/>
        <v>0.9999117887189104</v>
      </c>
      <c r="U19" t="s">
        <v>31</v>
      </c>
      <c r="W19" s="1">
        <f>S19</f>
        <v>894.92105090342477</v>
      </c>
    </row>
    <row r="20" spans="1:23" ht="15.6" thickTop="1" thickBot="1" x14ac:dyDescent="0.35">
      <c r="A20" t="s">
        <v>39</v>
      </c>
      <c r="B20" s="28">
        <v>0</v>
      </c>
      <c r="C20" s="1"/>
      <c r="D20" s="1"/>
      <c r="E20" s="1"/>
      <c r="F20" s="1"/>
      <c r="G20" s="3"/>
      <c r="H20" s="1"/>
      <c r="I20" s="1"/>
      <c r="J20" s="1"/>
      <c r="K20" s="1"/>
      <c r="L20" s="1"/>
      <c r="M20" s="1"/>
      <c r="N20" s="1"/>
      <c r="O20" s="1"/>
      <c r="P20" s="1"/>
      <c r="Q20" s="1"/>
      <c r="R20" s="1"/>
      <c r="S20" s="59"/>
      <c r="T20" s="18"/>
    </row>
    <row r="21" spans="1:23" ht="15.6" thickTop="1" thickBot="1" x14ac:dyDescent="0.35">
      <c r="A21" t="s">
        <v>40</v>
      </c>
      <c r="B21" s="6">
        <v>1</v>
      </c>
      <c r="C21" s="1">
        <v>850</v>
      </c>
      <c r="D21" s="1">
        <f>C21*1.05</f>
        <v>892.5</v>
      </c>
      <c r="E21" s="1">
        <f t="shared" ref="D21:G32" si="33">D21*1.05</f>
        <v>937.125</v>
      </c>
      <c r="F21" s="7">
        <f>F3</f>
        <v>986.14014999999984</v>
      </c>
      <c r="G21" s="35">
        <f>G3</f>
        <v>1040.3778582499997</v>
      </c>
      <c r="H21" s="35">
        <f t="shared" ref="H21:S21" si="34">H3</f>
        <v>1090.3159954459998</v>
      </c>
      <c r="I21" s="35">
        <f t="shared" si="34"/>
        <v>1141.5608472319616</v>
      </c>
      <c r="J21" s="35">
        <f t="shared" si="34"/>
        <v>1195.2142070518637</v>
      </c>
      <c r="K21" s="35">
        <f t="shared" si="34"/>
        <v>1251.3892747833013</v>
      </c>
      <c r="L21" s="35">
        <f t="shared" si="34"/>
        <v>1310.2045706981164</v>
      </c>
      <c r="M21" s="35">
        <f t="shared" si="34"/>
        <v>1370.4739809502298</v>
      </c>
      <c r="N21" s="35">
        <f t="shared" si="34"/>
        <v>1433.5157840739405</v>
      </c>
      <c r="O21" s="35">
        <f t="shared" si="34"/>
        <v>1499.4575101413418</v>
      </c>
      <c r="P21" s="35">
        <f t="shared" si="34"/>
        <v>1568.4325556078436</v>
      </c>
      <c r="Q21" s="35">
        <f t="shared" si="34"/>
        <v>1639.0120206101965</v>
      </c>
      <c r="R21" s="35">
        <f t="shared" si="34"/>
        <v>1712.7675615376552</v>
      </c>
      <c r="S21" s="35">
        <f t="shared" si="34"/>
        <v>1789.8421018068495</v>
      </c>
      <c r="T21" s="18">
        <f t="shared" si="13"/>
        <v>0.9999117887189104</v>
      </c>
      <c r="U21" s="1">
        <v>850</v>
      </c>
      <c r="W21" s="1">
        <f>S21</f>
        <v>1789.8421018068495</v>
      </c>
    </row>
    <row r="22" spans="1:23" ht="15.6" thickTop="1" thickBot="1" x14ac:dyDescent="0.35">
      <c r="A22" t="s">
        <v>41</v>
      </c>
      <c r="B22" s="6">
        <v>1</v>
      </c>
      <c r="C22" s="1">
        <v>1600</v>
      </c>
      <c r="D22" s="1">
        <f>C22*1.05</f>
        <v>1680</v>
      </c>
      <c r="E22" s="1">
        <f>D22*1.05</f>
        <v>1764</v>
      </c>
      <c r="F22" s="1">
        <f t="shared" ref="F22:G23" si="35">E22*1.05</f>
        <v>1852.2</v>
      </c>
      <c r="G22" s="3">
        <f t="shared" si="35"/>
        <v>1944.8100000000002</v>
      </c>
      <c r="H22" s="1">
        <f>G22*1.044</f>
        <v>2030.3816400000003</v>
      </c>
      <c r="I22" s="1">
        <f>H22*1.043</f>
        <v>2117.6880505200002</v>
      </c>
      <c r="J22" s="1">
        <f t="shared" ref="J22:L23" si="36">I22*1.043</f>
        <v>2208.7486366923599</v>
      </c>
      <c r="K22" s="1">
        <f t="shared" si="36"/>
        <v>2303.724828070131</v>
      </c>
      <c r="L22" s="1">
        <f t="shared" si="36"/>
        <v>2402.7849956771465</v>
      </c>
      <c r="M22" s="1">
        <f>L22*1.042</f>
        <v>2503.7019654955866</v>
      </c>
      <c r="N22" s="1">
        <f t="shared" ref="N22:P23" si="37">M22*1.042</f>
        <v>2608.8574480464013</v>
      </c>
      <c r="O22" s="1">
        <f t="shared" si="37"/>
        <v>2718.4294608643504</v>
      </c>
      <c r="P22" s="1">
        <f t="shared" si="37"/>
        <v>2832.6034982206534</v>
      </c>
      <c r="Q22" s="1">
        <f>P22*1.041</f>
        <v>2948.7402416476998</v>
      </c>
      <c r="R22" s="1">
        <f t="shared" ref="R22:S23" si="38">Q22*1.041</f>
        <v>3069.6385915552551</v>
      </c>
      <c r="S22" s="24">
        <f t="shared" si="38"/>
        <v>3195.4937738090202</v>
      </c>
      <c r="T22" s="18">
        <f t="shared" si="13"/>
        <v>1.785192052407274</v>
      </c>
      <c r="U22" s="1">
        <v>1600</v>
      </c>
    </row>
    <row r="23" spans="1:23" ht="15.6" thickTop="1" thickBot="1" x14ac:dyDescent="0.35">
      <c r="A23" t="s">
        <v>42</v>
      </c>
      <c r="B23" s="28">
        <v>0.5</v>
      </c>
      <c r="C23" s="1">
        <f>B23*1600</f>
        <v>800</v>
      </c>
      <c r="D23" s="1">
        <f>C23*1.05</f>
        <v>840</v>
      </c>
      <c r="E23" s="1">
        <f>D23*1.05</f>
        <v>882</v>
      </c>
      <c r="F23" s="1">
        <f t="shared" si="35"/>
        <v>926.1</v>
      </c>
      <c r="G23" s="3">
        <f t="shared" si="35"/>
        <v>972.40500000000009</v>
      </c>
      <c r="H23" s="1">
        <f>G23*1.044</f>
        <v>1015.1908200000001</v>
      </c>
      <c r="I23" s="1">
        <f>H23*1.043</f>
        <v>1058.8440252600001</v>
      </c>
      <c r="J23" s="1">
        <f t="shared" si="36"/>
        <v>1104.37431834618</v>
      </c>
      <c r="K23" s="1">
        <f t="shared" si="36"/>
        <v>1151.8624140350655</v>
      </c>
      <c r="L23" s="1">
        <f t="shared" si="36"/>
        <v>1201.3924978385733</v>
      </c>
      <c r="M23" s="1">
        <f>L23*1.042</f>
        <v>1251.8509827477933</v>
      </c>
      <c r="N23" s="1">
        <f t="shared" si="37"/>
        <v>1304.4287240232006</v>
      </c>
      <c r="O23" s="1">
        <f t="shared" si="37"/>
        <v>1359.2147304321752</v>
      </c>
      <c r="P23" s="1">
        <f t="shared" si="37"/>
        <v>1416.3017491103267</v>
      </c>
      <c r="Q23" s="1">
        <f>P23*1.041</f>
        <v>1474.3701208238499</v>
      </c>
      <c r="R23" s="1">
        <f t="shared" si="38"/>
        <v>1534.8192957776275</v>
      </c>
      <c r="S23" s="3">
        <f t="shared" si="38"/>
        <v>1597.7468869045101</v>
      </c>
      <c r="T23" s="18">
        <f t="shared" si="13"/>
        <v>1.785192052407274</v>
      </c>
      <c r="U23">
        <v>1600</v>
      </c>
    </row>
    <row r="24" spans="1:23" ht="15.6" thickTop="1" thickBot="1" x14ac:dyDescent="0.35">
      <c r="A24" t="s">
        <v>43</v>
      </c>
      <c r="B24" s="28">
        <v>0</v>
      </c>
      <c r="C24" s="1"/>
      <c r="D24" s="1"/>
      <c r="E24" s="1"/>
      <c r="F24" s="1"/>
      <c r="G24" s="3"/>
      <c r="H24" s="1"/>
      <c r="I24" s="1"/>
      <c r="J24" s="1"/>
      <c r="K24" s="1"/>
      <c r="S24" s="2"/>
      <c r="T24" s="18"/>
    </row>
    <row r="25" spans="1:23" ht="15.6" thickTop="1" thickBot="1" x14ac:dyDescent="0.35">
      <c r="A25" t="s">
        <v>44</v>
      </c>
      <c r="B25" s="6">
        <v>2</v>
      </c>
      <c r="C25" s="1">
        <f>2*1600</f>
        <v>3200</v>
      </c>
      <c r="D25" s="1">
        <f t="shared" si="33"/>
        <v>3360</v>
      </c>
      <c r="E25" s="1">
        <f t="shared" si="33"/>
        <v>3528</v>
      </c>
      <c r="F25" s="1">
        <f>E25*1.05</f>
        <v>3704.4</v>
      </c>
      <c r="G25" s="3">
        <f>F25*1.05</f>
        <v>3889.6200000000003</v>
      </c>
      <c r="H25" s="1">
        <f>G25*1.044</f>
        <v>4060.7632800000006</v>
      </c>
      <c r="I25" s="1">
        <f>H25*1.043</f>
        <v>4235.3761010400003</v>
      </c>
      <c r="J25" s="1">
        <f>I25*1.043</f>
        <v>4417.4972733847198</v>
      </c>
      <c r="K25" s="1">
        <f>J25*1.043</f>
        <v>4607.4496561402621</v>
      </c>
      <c r="L25" s="1">
        <f>K25*1.043</f>
        <v>4805.5699913542931</v>
      </c>
      <c r="M25" s="1">
        <f>L25*1.042</f>
        <v>5007.4039309911732</v>
      </c>
      <c r="N25" s="1">
        <f>M25*1.042</f>
        <v>5217.7148960928025</v>
      </c>
      <c r="O25" s="1">
        <f>N25*1.042</f>
        <v>5436.8589217287008</v>
      </c>
      <c r="P25" s="1">
        <f>O25*1.042</f>
        <v>5665.2069964413067</v>
      </c>
      <c r="Q25" s="1">
        <f>P25*1.041</f>
        <v>5897.4804832953996</v>
      </c>
      <c r="R25" s="1">
        <f>Q25*1.041</f>
        <v>6139.2771831105101</v>
      </c>
      <c r="S25" s="3">
        <f>R25*1.041</f>
        <v>6390.9875476180405</v>
      </c>
      <c r="T25" s="18">
        <f t="shared" si="13"/>
        <v>1.785192052407274</v>
      </c>
      <c r="U25">
        <v>1600</v>
      </c>
    </row>
    <row r="26" spans="1:23" ht="15.6" thickTop="1" thickBot="1" x14ac:dyDescent="0.35">
      <c r="A26" t="s">
        <v>45</v>
      </c>
      <c r="B26" s="28">
        <v>0</v>
      </c>
      <c r="C26" s="1"/>
      <c r="D26" s="1"/>
      <c r="E26" s="1"/>
      <c r="G26" s="2"/>
      <c r="S26" s="2"/>
      <c r="T26" s="18"/>
    </row>
    <row r="27" spans="1:23" ht="15.6" thickTop="1" thickBot="1" x14ac:dyDescent="0.35">
      <c r="A27" t="s">
        <v>21</v>
      </c>
      <c r="B27" s="28">
        <v>1</v>
      </c>
      <c r="C27">
        <v>1900</v>
      </c>
      <c r="D27" s="1">
        <f>C27*1.05</f>
        <v>1995</v>
      </c>
      <c r="E27" s="1">
        <f>D27*1.05</f>
        <v>2094.75</v>
      </c>
      <c r="F27" s="1">
        <f t="shared" ref="F27:G27" si="39">E27*1.05</f>
        <v>2199.4875000000002</v>
      </c>
      <c r="G27" s="3">
        <f t="shared" si="39"/>
        <v>2309.4618750000004</v>
      </c>
      <c r="H27" s="1">
        <f>G27*1.044</f>
        <v>2411.0781975000004</v>
      </c>
      <c r="I27" s="1">
        <f>H27*1.043</f>
        <v>2514.7545599925002</v>
      </c>
      <c r="J27" s="1">
        <f t="shared" ref="J27:L27" si="40">I27*1.043</f>
        <v>2622.8890060721774</v>
      </c>
      <c r="K27" s="1">
        <f t="shared" si="40"/>
        <v>2735.6732333332807</v>
      </c>
      <c r="L27" s="1">
        <f t="shared" si="40"/>
        <v>2853.3071823666114</v>
      </c>
      <c r="M27" s="1">
        <f>L27*1.042</f>
        <v>2973.1460840260092</v>
      </c>
      <c r="N27" s="1">
        <f t="shared" ref="N27:P27" si="41">M27*1.042</f>
        <v>3098.018219555102</v>
      </c>
      <c r="O27" s="1">
        <f t="shared" si="41"/>
        <v>3228.1349847764163</v>
      </c>
      <c r="P27" s="1">
        <f t="shared" si="41"/>
        <v>3363.7166541370261</v>
      </c>
      <c r="Q27" s="1">
        <f>P27*1.041</f>
        <v>3501.6290369566441</v>
      </c>
      <c r="R27" s="1">
        <f t="shared" ref="R27:S27" si="42">Q27*1.041</f>
        <v>3645.1958274718663</v>
      </c>
      <c r="S27" s="3">
        <f t="shared" si="42"/>
        <v>3794.6488563982125</v>
      </c>
      <c r="T27" s="18">
        <f t="shared" si="13"/>
        <v>2.1199155622336381</v>
      </c>
      <c r="U27">
        <v>1900</v>
      </c>
      <c r="W27" s="1">
        <f>S27</f>
        <v>3794.6488563982125</v>
      </c>
    </row>
    <row r="28" spans="1:23" ht="15.6" thickTop="1" thickBot="1" x14ac:dyDescent="0.35">
      <c r="A28" t="s">
        <v>8</v>
      </c>
      <c r="B28" s="6">
        <v>1</v>
      </c>
      <c r="C28" s="1">
        <v>1900</v>
      </c>
      <c r="D28" s="1">
        <f t="shared" si="33"/>
        <v>1995</v>
      </c>
      <c r="E28" s="1">
        <f t="shared" si="33"/>
        <v>2094.75</v>
      </c>
      <c r="F28" s="1">
        <f t="shared" si="33"/>
        <v>2199.4875000000002</v>
      </c>
      <c r="G28" s="3">
        <f t="shared" si="33"/>
        <v>2309.4618750000004</v>
      </c>
      <c r="H28" s="1">
        <f t="shared" si="9"/>
        <v>2411.0781975000004</v>
      </c>
      <c r="I28" s="1">
        <f t="shared" ref="I28:L32" si="43">H28*1.043</f>
        <v>2514.7545599925002</v>
      </c>
      <c r="J28" s="1">
        <f t="shared" si="43"/>
        <v>2622.8890060721774</v>
      </c>
      <c r="K28" s="1">
        <f t="shared" si="43"/>
        <v>2735.6732333332807</v>
      </c>
      <c r="L28" s="1">
        <f t="shared" si="43"/>
        <v>2853.3071823666114</v>
      </c>
      <c r="M28" s="1">
        <f t="shared" ref="M28:P32" si="44">L28*1.042</f>
        <v>2973.1460840260092</v>
      </c>
      <c r="N28" s="1">
        <f t="shared" si="44"/>
        <v>3098.018219555102</v>
      </c>
      <c r="O28" s="1">
        <f t="shared" si="44"/>
        <v>3228.1349847764163</v>
      </c>
      <c r="P28" s="1">
        <f t="shared" si="44"/>
        <v>3363.7166541370261</v>
      </c>
      <c r="Q28" s="1">
        <f t="shared" ref="Q28:S32" si="45">P28*1.041</f>
        <v>3501.6290369566441</v>
      </c>
      <c r="R28" s="1">
        <f t="shared" si="45"/>
        <v>3645.1958274718663</v>
      </c>
      <c r="S28" s="3">
        <f t="shared" si="45"/>
        <v>3794.6488563982125</v>
      </c>
      <c r="T28" s="18">
        <f t="shared" si="13"/>
        <v>2.1199155622336381</v>
      </c>
      <c r="U28">
        <v>1900</v>
      </c>
      <c r="W28" s="1">
        <f>S28</f>
        <v>3794.6488563982125</v>
      </c>
    </row>
    <row r="29" spans="1:23" ht="15.6" thickTop="1" thickBot="1" x14ac:dyDescent="0.35">
      <c r="A29" t="s">
        <v>46</v>
      </c>
      <c r="B29" s="6">
        <v>0.5</v>
      </c>
      <c r="C29" s="1">
        <f>B29*1800</f>
        <v>900</v>
      </c>
      <c r="D29" s="1">
        <f t="shared" si="33"/>
        <v>945</v>
      </c>
      <c r="E29" s="1">
        <f t="shared" si="33"/>
        <v>992.25</v>
      </c>
      <c r="F29" s="1">
        <f t="shared" si="33"/>
        <v>1041.8625</v>
      </c>
      <c r="G29" s="3">
        <f t="shared" si="33"/>
        <v>1093.9556250000001</v>
      </c>
      <c r="H29" s="1">
        <f t="shared" si="9"/>
        <v>1142.0896725</v>
      </c>
      <c r="I29" s="1">
        <f t="shared" si="43"/>
        <v>1191.1995284175</v>
      </c>
      <c r="J29" s="1">
        <f t="shared" si="43"/>
        <v>1242.4211081394524</v>
      </c>
      <c r="K29" s="1">
        <f t="shared" si="43"/>
        <v>1295.8452157894487</v>
      </c>
      <c r="L29" s="1">
        <f t="shared" si="43"/>
        <v>1351.5665600683949</v>
      </c>
      <c r="M29" s="1">
        <f t="shared" si="44"/>
        <v>1408.3323555912675</v>
      </c>
      <c r="N29" s="1">
        <f t="shared" si="44"/>
        <v>1467.4823145261007</v>
      </c>
      <c r="O29" s="1">
        <f t="shared" si="44"/>
        <v>1529.1165717361971</v>
      </c>
      <c r="P29" s="1">
        <f t="shared" si="44"/>
        <v>1593.3394677491174</v>
      </c>
      <c r="Q29" s="1">
        <f t="shared" si="45"/>
        <v>1658.666385926831</v>
      </c>
      <c r="R29" s="1">
        <f t="shared" si="45"/>
        <v>1726.6717077498311</v>
      </c>
      <c r="S29" s="3">
        <f t="shared" si="45"/>
        <v>1797.4652477675741</v>
      </c>
      <c r="T29" s="18">
        <f t="shared" si="13"/>
        <v>2.0083410589581834</v>
      </c>
      <c r="U29">
        <v>1800</v>
      </c>
      <c r="W29" s="1">
        <f>S29</f>
        <v>1797.4652477675741</v>
      </c>
    </row>
    <row r="30" spans="1:23" ht="15.6" thickTop="1" thickBot="1" x14ac:dyDescent="0.35">
      <c r="A30" t="s">
        <v>47</v>
      </c>
      <c r="B30" s="28">
        <v>0</v>
      </c>
      <c r="C30" s="1"/>
      <c r="D30" s="1"/>
      <c r="E30" s="1"/>
      <c r="F30" s="1"/>
      <c r="G30" s="3"/>
      <c r="H30" s="1"/>
      <c r="I30" s="1"/>
      <c r="J30" s="1"/>
      <c r="K30" s="1"/>
      <c r="L30" s="1"/>
      <c r="M30" s="1"/>
      <c r="N30" s="1"/>
      <c r="O30" s="1"/>
      <c r="P30" s="1"/>
      <c r="Q30" s="1"/>
      <c r="R30" s="1"/>
      <c r="S30" s="3"/>
      <c r="T30" s="18"/>
    </row>
    <row r="31" spans="1:23" ht="15.6" thickTop="1" thickBot="1" x14ac:dyDescent="0.35">
      <c r="A31" t="s">
        <v>23</v>
      </c>
      <c r="B31" s="28">
        <v>1</v>
      </c>
      <c r="C31" s="1">
        <v>2100</v>
      </c>
      <c r="D31" s="1">
        <f t="shared" si="33"/>
        <v>2205</v>
      </c>
      <c r="E31" s="1">
        <f t="shared" si="33"/>
        <v>2315.25</v>
      </c>
      <c r="F31" s="1">
        <f t="shared" si="33"/>
        <v>2431.0125000000003</v>
      </c>
      <c r="G31" s="3">
        <f t="shared" si="33"/>
        <v>2552.5631250000006</v>
      </c>
      <c r="H31" s="1">
        <f t="shared" si="9"/>
        <v>2664.8759025000008</v>
      </c>
      <c r="I31" s="1">
        <f t="shared" si="43"/>
        <v>2779.4655663075005</v>
      </c>
      <c r="J31" s="1">
        <f t="shared" si="43"/>
        <v>2898.9825856587227</v>
      </c>
      <c r="K31" s="1">
        <f t="shared" si="43"/>
        <v>3023.6388368420476</v>
      </c>
      <c r="L31" s="1">
        <f t="shared" si="43"/>
        <v>3153.6553068262556</v>
      </c>
      <c r="M31" s="1">
        <f t="shared" si="44"/>
        <v>3286.1088297129586</v>
      </c>
      <c r="N31" s="1">
        <f t="shared" si="44"/>
        <v>3424.125400560903</v>
      </c>
      <c r="O31" s="1">
        <f t="shared" si="44"/>
        <v>3567.938667384461</v>
      </c>
      <c r="P31" s="1">
        <f t="shared" si="44"/>
        <v>3717.7920914146084</v>
      </c>
      <c r="Q31" s="1">
        <f t="shared" si="45"/>
        <v>3870.2215671626072</v>
      </c>
      <c r="R31" s="1">
        <f t="shared" si="45"/>
        <v>4028.9006514162738</v>
      </c>
      <c r="S31" s="3">
        <f t="shared" si="45"/>
        <v>4194.0855781243408</v>
      </c>
      <c r="T31" s="18">
        <f t="shared" si="13"/>
        <v>2.3430645687845479</v>
      </c>
      <c r="U31">
        <v>2100</v>
      </c>
      <c r="W31" s="1">
        <f>S31</f>
        <v>4194.0855781243408</v>
      </c>
    </row>
    <row r="32" spans="1:23" ht="15.6" thickTop="1" thickBot="1" x14ac:dyDescent="0.35">
      <c r="A32" t="s">
        <v>26</v>
      </c>
      <c r="B32" s="6">
        <v>1</v>
      </c>
      <c r="C32">
        <v>1500</v>
      </c>
      <c r="D32" s="1">
        <f>C32*1.05</f>
        <v>1575</v>
      </c>
      <c r="E32" s="1">
        <f>D32*1.05</f>
        <v>1653.75</v>
      </c>
      <c r="F32" s="1">
        <f t="shared" si="33"/>
        <v>1736.4375</v>
      </c>
      <c r="G32" s="3">
        <f t="shared" si="33"/>
        <v>1823.2593750000001</v>
      </c>
      <c r="H32" s="1">
        <f>G32*1.044</f>
        <v>1903.4827875000001</v>
      </c>
      <c r="I32" s="1">
        <f>H32*1.043</f>
        <v>1985.3325473625</v>
      </c>
      <c r="J32" s="1">
        <f t="shared" si="43"/>
        <v>2070.7018468990873</v>
      </c>
      <c r="K32" s="1">
        <f t="shared" si="43"/>
        <v>2159.7420263157478</v>
      </c>
      <c r="L32" s="1">
        <f t="shared" si="43"/>
        <v>2252.6109334473249</v>
      </c>
      <c r="M32" s="1">
        <f>L32*1.042</f>
        <v>2347.2205926521128</v>
      </c>
      <c r="N32" s="1">
        <f t="shared" si="44"/>
        <v>2445.8038575435016</v>
      </c>
      <c r="O32" s="1">
        <f t="shared" si="44"/>
        <v>2548.5276195603287</v>
      </c>
      <c r="P32" s="1">
        <f t="shared" si="44"/>
        <v>2655.5657795818624</v>
      </c>
      <c r="Q32" s="1">
        <f>P32*1.041</f>
        <v>2764.4439765447187</v>
      </c>
      <c r="R32" s="1">
        <f t="shared" si="45"/>
        <v>2877.7861795830518</v>
      </c>
      <c r="S32" s="3">
        <f t="shared" si="45"/>
        <v>2995.7754129459568</v>
      </c>
      <c r="T32" s="18">
        <f t="shared" si="13"/>
        <v>1.6736175491318195</v>
      </c>
      <c r="U32">
        <v>1500</v>
      </c>
      <c r="W32" s="1">
        <f t="shared" ref="W32:W34" si="46">S32</f>
        <v>2995.7754129459568</v>
      </c>
    </row>
    <row r="33" spans="1:23" ht="15.6" thickTop="1" thickBot="1" x14ac:dyDescent="0.35">
      <c r="A33" t="s">
        <v>24</v>
      </c>
      <c r="B33" s="28">
        <v>1</v>
      </c>
      <c r="C33" s="1">
        <v>1500</v>
      </c>
      <c r="D33" s="1">
        <f t="shared" ref="D33:G34" si="47">C33*1.05</f>
        <v>1575</v>
      </c>
      <c r="E33" s="1">
        <f t="shared" si="47"/>
        <v>1653.75</v>
      </c>
      <c r="F33" s="1">
        <f t="shared" si="47"/>
        <v>1736.4375</v>
      </c>
      <c r="G33" s="3">
        <f t="shared" si="47"/>
        <v>1823.2593750000001</v>
      </c>
      <c r="H33" s="1">
        <f t="shared" si="9"/>
        <v>1903.4827875000001</v>
      </c>
      <c r="I33" s="1">
        <f t="shared" ref="I33:L34" si="48">H33*1.043</f>
        <v>1985.3325473625</v>
      </c>
      <c r="J33" s="1">
        <f t="shared" si="48"/>
        <v>2070.7018468990873</v>
      </c>
      <c r="K33" s="1">
        <f t="shared" si="48"/>
        <v>2159.7420263157478</v>
      </c>
      <c r="L33" s="1">
        <f t="shared" si="48"/>
        <v>2252.6109334473249</v>
      </c>
      <c r="M33" s="1">
        <f t="shared" ref="M33:P34" si="49">L33*1.042</f>
        <v>2347.2205926521128</v>
      </c>
      <c r="N33" s="1">
        <f>M33*1.042</f>
        <v>2445.8038575435016</v>
      </c>
      <c r="O33" s="1">
        <f>N33*1.042</f>
        <v>2548.5276195603287</v>
      </c>
      <c r="P33" s="1">
        <f>O33*1.042</f>
        <v>2655.5657795818624</v>
      </c>
      <c r="Q33" s="1">
        <f>P33*1.041</f>
        <v>2764.4439765447187</v>
      </c>
      <c r="R33" s="1">
        <f>Q33*1.041</f>
        <v>2877.7861795830518</v>
      </c>
      <c r="S33" s="3">
        <f>R33*1.041</f>
        <v>2995.7754129459568</v>
      </c>
      <c r="T33" s="18">
        <f t="shared" si="13"/>
        <v>1.6736175491318195</v>
      </c>
      <c r="U33">
        <v>1500</v>
      </c>
      <c r="W33" s="1">
        <f t="shared" si="46"/>
        <v>2995.7754129459568</v>
      </c>
    </row>
    <row r="34" spans="1:23" ht="15.6" thickTop="1" thickBot="1" x14ac:dyDescent="0.35">
      <c r="A34" t="s">
        <v>22</v>
      </c>
      <c r="B34" s="28">
        <v>1</v>
      </c>
      <c r="C34" s="1">
        <v>3000</v>
      </c>
      <c r="D34" s="1">
        <f t="shared" si="47"/>
        <v>3150</v>
      </c>
      <c r="E34" s="1">
        <f t="shared" si="47"/>
        <v>3307.5</v>
      </c>
      <c r="F34" s="1">
        <f t="shared" si="47"/>
        <v>3472.875</v>
      </c>
      <c r="G34" s="3">
        <f t="shared" si="47"/>
        <v>3646.5187500000002</v>
      </c>
      <c r="H34" s="1">
        <f t="shared" si="9"/>
        <v>3806.9655750000002</v>
      </c>
      <c r="I34" s="1">
        <f t="shared" si="48"/>
        <v>3970.665094725</v>
      </c>
      <c r="J34" s="1">
        <f t="shared" si="48"/>
        <v>4141.4036937981746</v>
      </c>
      <c r="K34" s="1">
        <f t="shared" si="48"/>
        <v>4319.4840526314956</v>
      </c>
      <c r="L34" s="1">
        <f t="shared" si="48"/>
        <v>4505.2218668946498</v>
      </c>
      <c r="M34" s="1">
        <f t="shared" si="49"/>
        <v>4694.4411853042257</v>
      </c>
      <c r="N34" s="1">
        <f t="shared" si="49"/>
        <v>4891.6077150870033</v>
      </c>
      <c r="O34" s="1">
        <f t="shared" si="49"/>
        <v>5097.0552391206575</v>
      </c>
      <c r="P34" s="1">
        <f t="shared" si="49"/>
        <v>5311.1315591637249</v>
      </c>
      <c r="Q34" s="1">
        <f t="shared" ref="Q34:S34" si="50">P34*1.041</f>
        <v>5528.8879530894374</v>
      </c>
      <c r="R34" s="1">
        <f t="shared" si="50"/>
        <v>5755.5723591661035</v>
      </c>
      <c r="S34" s="16">
        <f t="shared" si="50"/>
        <v>5991.5508258919135</v>
      </c>
      <c r="T34" s="18">
        <f t="shared" si="13"/>
        <v>3.347235098263639</v>
      </c>
      <c r="U34">
        <v>3000</v>
      </c>
      <c r="W34" s="1">
        <f t="shared" si="46"/>
        <v>5991.5508258919135</v>
      </c>
    </row>
    <row r="35" spans="1:23" ht="15.6" thickTop="1" thickBot="1" x14ac:dyDescent="0.35">
      <c r="B35" t="s">
        <v>27</v>
      </c>
      <c r="C35" s="19">
        <f>SUM(C4:C34)</f>
        <v>95896</v>
      </c>
      <c r="D35" s="20">
        <f t="shared" ref="D35:S35" si="51">SUM(D4:D34)</f>
        <v>101028.3</v>
      </c>
      <c r="E35" s="20">
        <f t="shared" si="51"/>
        <v>106139.52</v>
      </c>
      <c r="F35" s="20">
        <f t="shared" si="51"/>
        <v>111051.54665000003</v>
      </c>
      <c r="G35" s="20">
        <f t="shared" si="51"/>
        <v>116695.34194637496</v>
      </c>
      <c r="H35" s="20">
        <f t="shared" si="51"/>
        <v>121906.92495352603</v>
      </c>
      <c r="I35" s="20">
        <f t="shared" si="51"/>
        <v>127229.60611019061</v>
      </c>
      <c r="J35" s="20">
        <f t="shared" si="51"/>
        <v>132784.95467562394</v>
      </c>
      <c r="K35" s="20">
        <f t="shared" si="51"/>
        <v>138583.15357799761</v>
      </c>
      <c r="L35" s="20">
        <f t="shared" si="51"/>
        <v>144636.67710283483</v>
      </c>
      <c r="M35" s="20">
        <f t="shared" si="51"/>
        <v>150810.99308852691</v>
      </c>
      <c r="N35" s="20">
        <f t="shared" si="51"/>
        <v>157249.21082079731</v>
      </c>
      <c r="O35" s="20">
        <f t="shared" si="51"/>
        <v>163962.62487486037</v>
      </c>
      <c r="P35" s="20">
        <f t="shared" si="51"/>
        <v>170963.01389037532</v>
      </c>
      <c r="Q35" s="20">
        <f t="shared" si="51"/>
        <v>178091.6983341068</v>
      </c>
      <c r="R35" s="20">
        <f t="shared" si="51"/>
        <v>185518.02287937159</v>
      </c>
      <c r="S35" s="22">
        <f t="shared" si="51"/>
        <v>193254.4321521027</v>
      </c>
      <c r="T35" s="56"/>
      <c r="U35" s="57"/>
      <c r="W35" s="1">
        <f>SUM(W8:W34)</f>
        <v>59570.950124802315</v>
      </c>
    </row>
    <row r="36" spans="1:23" x14ac:dyDescent="0.3">
      <c r="C36" s="1"/>
      <c r="D36" s="1"/>
      <c r="E36" s="1"/>
      <c r="F36" s="1"/>
      <c r="G36" s="1"/>
      <c r="H36" s="1"/>
      <c r="I36" s="1"/>
      <c r="J36" s="1"/>
      <c r="K36" s="1"/>
      <c r="L36" s="1"/>
      <c r="M36" s="1"/>
      <c r="N36" s="1"/>
      <c r="O36" s="1"/>
      <c r="P36" s="1"/>
      <c r="Q36" s="1"/>
      <c r="R36" s="1"/>
      <c r="S36" s="1"/>
      <c r="W36" s="18">
        <f>W35/S35</f>
        <v>0.30825140443825083</v>
      </c>
    </row>
    <row r="38" spans="1:23" x14ac:dyDescent="0.3">
      <c r="A38" t="s">
        <v>29</v>
      </c>
    </row>
    <row r="39" spans="1:23" x14ac:dyDescent="0.3">
      <c r="A39" t="s">
        <v>32</v>
      </c>
    </row>
    <row r="40" spans="1:23" x14ac:dyDescent="0.3">
      <c r="A40" t="s">
        <v>33</v>
      </c>
    </row>
    <row r="41" spans="1:23" x14ac:dyDescent="0.3">
      <c r="A41"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338A-06BC-46AF-A10E-2755DD057CF0}">
  <dimension ref="A1:W38"/>
  <sheetViews>
    <sheetView topLeftCell="A23" workbookViewId="0">
      <selection activeCell="A36" sqref="A36"/>
    </sheetView>
  </sheetViews>
  <sheetFormatPr defaultRowHeight="14.4" x14ac:dyDescent="0.3"/>
  <cols>
    <col min="1" max="1" width="33.109375" customWidth="1"/>
    <col min="2" max="2" width="10.33203125" customWidth="1"/>
  </cols>
  <sheetData>
    <row r="1" spans="1:23" x14ac:dyDescent="0.3">
      <c r="C1" s="4">
        <v>2024</v>
      </c>
      <c r="D1" s="4">
        <v>2025</v>
      </c>
      <c r="E1" s="4">
        <v>2026</v>
      </c>
      <c r="F1" s="4">
        <v>2027</v>
      </c>
      <c r="G1" s="5">
        <v>2028</v>
      </c>
      <c r="H1" s="4">
        <v>2029</v>
      </c>
      <c r="I1" s="4">
        <v>2030</v>
      </c>
      <c r="J1" s="4">
        <v>2031</v>
      </c>
      <c r="K1" s="4">
        <v>2032</v>
      </c>
      <c r="L1" s="4">
        <v>2033</v>
      </c>
      <c r="M1" s="4">
        <v>2034</v>
      </c>
      <c r="N1" s="4">
        <v>2035</v>
      </c>
      <c r="O1" s="4">
        <v>2036</v>
      </c>
      <c r="P1" s="4">
        <v>2037</v>
      </c>
      <c r="Q1" s="4">
        <v>2038</v>
      </c>
      <c r="R1" s="4">
        <v>2039</v>
      </c>
      <c r="S1" s="4">
        <v>2040</v>
      </c>
      <c r="T1" t="s">
        <v>18</v>
      </c>
      <c r="U1" t="s">
        <v>48</v>
      </c>
    </row>
    <row r="2" spans="1:23" x14ac:dyDescent="0.3">
      <c r="A2" t="s">
        <v>0</v>
      </c>
      <c r="B2" t="s">
        <v>11</v>
      </c>
      <c r="G2" s="2"/>
    </row>
    <row r="3" spans="1:23" ht="15" thickBot="1" x14ac:dyDescent="0.35">
      <c r="A3" t="s">
        <v>1</v>
      </c>
      <c r="C3" s="9">
        <v>820</v>
      </c>
      <c r="D3" s="9">
        <v>886</v>
      </c>
      <c r="E3" s="9">
        <f>D3*1.055</f>
        <v>934.7299999999999</v>
      </c>
      <c r="F3" s="9">
        <f t="shared" ref="F3:G3" si="0">E3*1.055</f>
        <v>986.14014999999984</v>
      </c>
      <c r="G3" s="9">
        <f t="shared" si="0"/>
        <v>1040.3778582499997</v>
      </c>
      <c r="H3" s="9">
        <f>G3*1.048</f>
        <v>1090.3159954459998</v>
      </c>
      <c r="I3" s="9">
        <f>H3*1.047</f>
        <v>1141.5608472319616</v>
      </c>
      <c r="J3" s="9">
        <f t="shared" ref="J3:L3" si="1">I3*1.047</f>
        <v>1195.2142070518637</v>
      </c>
      <c r="K3" s="9">
        <f t="shared" si="1"/>
        <v>1251.3892747833013</v>
      </c>
      <c r="L3" s="9">
        <f t="shared" si="1"/>
        <v>1310.2045706981164</v>
      </c>
      <c r="M3" s="9">
        <f>L3*1.046</f>
        <v>1370.4739809502298</v>
      </c>
      <c r="N3" s="9">
        <f t="shared" ref="N3:P3" si="2">M3*1.046</f>
        <v>1433.5157840739405</v>
      </c>
      <c r="O3" s="9">
        <f t="shared" si="2"/>
        <v>1499.4575101413418</v>
      </c>
      <c r="P3" s="9">
        <f t="shared" si="2"/>
        <v>1568.4325556078436</v>
      </c>
      <c r="Q3" s="9">
        <f>P3*1.045</f>
        <v>1639.0120206101965</v>
      </c>
      <c r="R3" s="9">
        <f t="shared" ref="R3:S3" si="3">Q3*1.045</f>
        <v>1712.7675615376552</v>
      </c>
      <c r="S3" s="9">
        <f t="shared" si="3"/>
        <v>1789.8421018068495</v>
      </c>
    </row>
    <row r="4" spans="1:23" ht="15.6" thickTop="1" thickBot="1" x14ac:dyDescent="0.35">
      <c r="A4" t="s">
        <v>49</v>
      </c>
      <c r="B4" s="27">
        <v>12</v>
      </c>
      <c r="C4" s="10">
        <f>B4*1250</f>
        <v>15000</v>
      </c>
      <c r="D4" s="11">
        <f>C4*1.05</f>
        <v>15750</v>
      </c>
      <c r="E4" s="11">
        <f>D4*1.05</f>
        <v>16537.5</v>
      </c>
      <c r="F4" s="11">
        <f t="shared" ref="F4:G4" si="4">E4*1.05</f>
        <v>17364.375</v>
      </c>
      <c r="G4" s="12">
        <f t="shared" si="4"/>
        <v>18232.59375</v>
      </c>
      <c r="H4" s="11">
        <f>G4*1.044</f>
        <v>19034.827874999999</v>
      </c>
      <c r="I4" s="11">
        <f>H4*1.043</f>
        <v>19853.325473624998</v>
      </c>
      <c r="J4" s="11">
        <f t="shared" ref="J4:L4" si="5">I4*1.043</f>
        <v>20707.018468990871</v>
      </c>
      <c r="K4" s="11">
        <f t="shared" si="5"/>
        <v>21597.420263157477</v>
      </c>
      <c r="L4" s="11">
        <f t="shared" si="5"/>
        <v>22526.109334473247</v>
      </c>
      <c r="M4" s="11">
        <f>L4*1.042</f>
        <v>23472.205926521125</v>
      </c>
      <c r="N4" s="11">
        <f t="shared" ref="N4:P4" si="6">M4*1.042</f>
        <v>24458.038575435014</v>
      </c>
      <c r="O4" s="11">
        <f t="shared" si="6"/>
        <v>25485.276195603285</v>
      </c>
      <c r="P4" s="11">
        <f t="shared" si="6"/>
        <v>26555.657795818624</v>
      </c>
      <c r="Q4" s="11">
        <f>P4*1.041</f>
        <v>27644.439765447187</v>
      </c>
      <c r="R4" s="11">
        <f t="shared" ref="R4:S4" si="7">Q4*1.041</f>
        <v>28777.861795830519</v>
      </c>
      <c r="S4" s="13">
        <f t="shared" si="7"/>
        <v>29957.754129459569</v>
      </c>
      <c r="T4" s="18">
        <f>S4/B4/S3</f>
        <v>1.3948043284198621</v>
      </c>
      <c r="U4">
        <v>1250</v>
      </c>
    </row>
    <row r="5" spans="1:23" ht="15.6" thickTop="1" thickBot="1" x14ac:dyDescent="0.35">
      <c r="A5" t="s">
        <v>3</v>
      </c>
      <c r="B5" s="27">
        <v>20</v>
      </c>
      <c r="C5" s="14">
        <f>20*1500</f>
        <v>30000</v>
      </c>
      <c r="D5" s="15">
        <f t="shared" ref="D5:G7" si="8">C5*1.05</f>
        <v>31500</v>
      </c>
      <c r="E5" s="15">
        <f t="shared" si="8"/>
        <v>33075</v>
      </c>
      <c r="F5" s="15">
        <f t="shared" si="8"/>
        <v>34728.75</v>
      </c>
      <c r="G5" s="16">
        <f t="shared" si="8"/>
        <v>36465.1875</v>
      </c>
      <c r="H5" s="15">
        <f t="shared" ref="H5:H34" si="9">G5*1.044</f>
        <v>38069.655749999998</v>
      </c>
      <c r="I5" s="15">
        <f t="shared" ref="I5:L7" si="10">H5*1.043</f>
        <v>39706.650947249997</v>
      </c>
      <c r="J5" s="15">
        <f t="shared" si="10"/>
        <v>41414.036937981742</v>
      </c>
      <c r="K5" s="15">
        <f t="shared" si="10"/>
        <v>43194.840526314954</v>
      </c>
      <c r="L5" s="15">
        <f t="shared" si="10"/>
        <v>45052.218668946494</v>
      </c>
      <c r="M5" s="15">
        <f t="shared" ref="M5:P7" si="11">L5*1.042</f>
        <v>46944.411853042249</v>
      </c>
      <c r="N5" s="15">
        <f t="shared" si="11"/>
        <v>48916.077150870027</v>
      </c>
      <c r="O5" s="15">
        <f t="shared" si="11"/>
        <v>50970.552391206569</v>
      </c>
      <c r="P5" s="15">
        <f t="shared" si="11"/>
        <v>53111.315591637249</v>
      </c>
      <c r="Q5" s="15">
        <f t="shared" ref="Q5:S7" si="12">P5*1.041</f>
        <v>55288.879530894374</v>
      </c>
      <c r="R5" s="15">
        <f t="shared" si="12"/>
        <v>57555.723591661037</v>
      </c>
      <c r="S5" s="17">
        <f t="shared" si="12"/>
        <v>59915.508258919137</v>
      </c>
      <c r="T5" s="18">
        <f>S5/B5/1790</f>
        <v>1.6736175491318195</v>
      </c>
      <c r="U5">
        <v>1500</v>
      </c>
    </row>
    <row r="6" spans="1:23" ht="15.6" thickTop="1" thickBot="1" x14ac:dyDescent="0.35">
      <c r="A6" t="s">
        <v>12</v>
      </c>
      <c r="B6" s="8">
        <v>2</v>
      </c>
      <c r="C6" s="19">
        <f>2*1200</f>
        <v>2400</v>
      </c>
      <c r="D6" s="20">
        <f t="shared" si="8"/>
        <v>2520</v>
      </c>
      <c r="E6" s="20">
        <f t="shared" si="8"/>
        <v>2646</v>
      </c>
      <c r="F6" s="20">
        <f t="shared" si="8"/>
        <v>2778.3</v>
      </c>
      <c r="G6" s="21">
        <f t="shared" si="8"/>
        <v>2917.2150000000001</v>
      </c>
      <c r="H6" s="20">
        <f t="shared" si="9"/>
        <v>3045.5724600000003</v>
      </c>
      <c r="I6" s="20">
        <f t="shared" si="10"/>
        <v>3176.53207578</v>
      </c>
      <c r="J6" s="20">
        <f t="shared" si="10"/>
        <v>3313.1229550385397</v>
      </c>
      <c r="K6" s="20">
        <f t="shared" si="10"/>
        <v>3455.5872421051968</v>
      </c>
      <c r="L6" s="20">
        <f t="shared" si="10"/>
        <v>3604.17749351572</v>
      </c>
      <c r="M6" s="20">
        <f t="shared" si="11"/>
        <v>3755.5529482433803</v>
      </c>
      <c r="N6" s="20">
        <f t="shared" si="11"/>
        <v>3913.2861720696023</v>
      </c>
      <c r="O6" s="20">
        <f t="shared" si="11"/>
        <v>4077.6441912965256</v>
      </c>
      <c r="P6" s="20">
        <f t="shared" si="11"/>
        <v>4248.9052473309803</v>
      </c>
      <c r="Q6" s="20">
        <f t="shared" si="12"/>
        <v>4423.1103624715497</v>
      </c>
      <c r="R6" s="20">
        <f t="shared" si="12"/>
        <v>4604.4578873328828</v>
      </c>
      <c r="S6" s="22">
        <f t="shared" si="12"/>
        <v>4793.2406607135308</v>
      </c>
      <c r="T6" s="18">
        <f>S6/B6/1790</f>
        <v>1.3388940393054556</v>
      </c>
      <c r="U6">
        <v>1200</v>
      </c>
    </row>
    <row r="7" spans="1:23" ht="15.6" thickTop="1" thickBot="1" x14ac:dyDescent="0.35">
      <c r="A7" t="s">
        <v>13</v>
      </c>
      <c r="B7" s="28">
        <v>4</v>
      </c>
      <c r="C7" s="1">
        <f>4*1100</f>
        <v>4400</v>
      </c>
      <c r="D7" s="1">
        <f t="shared" si="8"/>
        <v>4620</v>
      </c>
      <c r="E7" s="1">
        <f t="shared" si="8"/>
        <v>4851</v>
      </c>
      <c r="F7" s="1">
        <f t="shared" si="8"/>
        <v>5093.55</v>
      </c>
      <c r="G7" s="3">
        <f t="shared" si="8"/>
        <v>5348.2275</v>
      </c>
      <c r="H7" s="1">
        <f t="shared" si="9"/>
        <v>5583.5495099999998</v>
      </c>
      <c r="I7" s="1">
        <f t="shared" si="10"/>
        <v>5823.6421389299994</v>
      </c>
      <c r="J7" s="1">
        <f t="shared" si="10"/>
        <v>6074.0587509039888</v>
      </c>
      <c r="K7" s="1">
        <f t="shared" si="10"/>
        <v>6335.2432771928598</v>
      </c>
      <c r="L7" s="1">
        <f t="shared" si="10"/>
        <v>6607.6587381121526</v>
      </c>
      <c r="M7" s="1">
        <f t="shared" si="11"/>
        <v>6885.1804051128629</v>
      </c>
      <c r="N7" s="1">
        <f t="shared" si="11"/>
        <v>7174.3579821276035</v>
      </c>
      <c r="O7" s="1">
        <f t="shared" si="11"/>
        <v>7475.6810173769627</v>
      </c>
      <c r="P7" s="1">
        <f t="shared" si="11"/>
        <v>7789.659620106795</v>
      </c>
      <c r="Q7" s="1">
        <f t="shared" si="12"/>
        <v>8109.0356645311731</v>
      </c>
      <c r="R7" s="1">
        <f t="shared" si="12"/>
        <v>8441.5061267769506</v>
      </c>
      <c r="S7" s="58">
        <f t="shared" si="12"/>
        <v>8787.6078779748041</v>
      </c>
      <c r="T7" s="18">
        <f t="shared" ref="T7:T34" si="13">S7/B7/1790</f>
        <v>1.2273195360300007</v>
      </c>
      <c r="U7">
        <v>1100</v>
      </c>
    </row>
    <row r="8" spans="1:23" ht="15.6" thickTop="1" thickBot="1" x14ac:dyDescent="0.35">
      <c r="A8" t="s">
        <v>14</v>
      </c>
      <c r="B8" s="28">
        <v>10</v>
      </c>
      <c r="C8" s="7">
        <f>10*820</f>
        <v>8200</v>
      </c>
      <c r="D8" s="7">
        <f>10*D3</f>
        <v>8860</v>
      </c>
      <c r="E8" s="7">
        <f>10*E3</f>
        <v>9347.2999999999993</v>
      </c>
      <c r="F8" s="7">
        <f>B8*F3</f>
        <v>9861.4014999999981</v>
      </c>
      <c r="G8" s="7">
        <f>B8*G3</f>
        <v>10403.778582499997</v>
      </c>
      <c r="H8" s="7">
        <f>B8*H3</f>
        <v>10903.159954459998</v>
      </c>
      <c r="I8" s="7">
        <f>B8*I3</f>
        <v>11415.608472319616</v>
      </c>
      <c r="J8" s="7">
        <f>B8*J3</f>
        <v>11952.142070518637</v>
      </c>
      <c r="K8" s="7">
        <f>B8*K3</f>
        <v>12513.892747833013</v>
      </c>
      <c r="L8" s="7">
        <f>B8*L3</f>
        <v>13102.045706981164</v>
      </c>
      <c r="M8" s="7">
        <f>B8*M3</f>
        <v>13704.739809502298</v>
      </c>
      <c r="N8" s="7">
        <f>B8*N3</f>
        <v>14335.157840739404</v>
      </c>
      <c r="O8" s="7">
        <f>B8*O3</f>
        <v>14994.575101413418</v>
      </c>
      <c r="P8" s="7">
        <f>B8*P3</f>
        <v>15684.325556078436</v>
      </c>
      <c r="Q8" s="7">
        <f>B8*Q3</f>
        <v>16390.120206101965</v>
      </c>
      <c r="R8" s="7">
        <f>B8*R3</f>
        <v>17127.675615376553</v>
      </c>
      <c r="S8" s="7">
        <f>B8*S3</f>
        <v>17898.421018068497</v>
      </c>
      <c r="T8" s="18">
        <f t="shared" si="13"/>
        <v>0.99991178871891051</v>
      </c>
      <c r="V8">
        <f>B8</f>
        <v>10</v>
      </c>
      <c r="W8" s="1">
        <f>S8</f>
        <v>17898.421018068497</v>
      </c>
    </row>
    <row r="9" spans="1:23" ht="15.6" thickTop="1" thickBot="1" x14ac:dyDescent="0.35">
      <c r="A9" t="s">
        <v>15</v>
      </c>
      <c r="B9" s="6">
        <v>1.5</v>
      </c>
      <c r="C9" s="1">
        <f>845+0.5*820</f>
        <v>1255</v>
      </c>
      <c r="D9" s="1">
        <f t="shared" ref="D9:E9" si="14">C9*1.05</f>
        <v>1317.75</v>
      </c>
      <c r="E9" s="1">
        <f t="shared" si="14"/>
        <v>1383.6375</v>
      </c>
      <c r="F9" s="7">
        <f>B9*F3</f>
        <v>1479.2102249999998</v>
      </c>
      <c r="G9" s="7">
        <f>B9*G3</f>
        <v>1560.5667873749994</v>
      </c>
      <c r="H9" s="7">
        <f>B9*H3</f>
        <v>1635.4739931689996</v>
      </c>
      <c r="I9" s="7">
        <f>B9*I3</f>
        <v>1712.3412708479423</v>
      </c>
      <c r="J9" s="7">
        <f>B9*J3</f>
        <v>1792.8213105777954</v>
      </c>
      <c r="K9" s="7">
        <f>B9*K3</f>
        <v>1877.0839121749518</v>
      </c>
      <c r="L9" s="7">
        <f>B9*L3</f>
        <v>1965.3068560471747</v>
      </c>
      <c r="M9" s="7">
        <f>B9*M3</f>
        <v>2055.7109714253447</v>
      </c>
      <c r="N9" s="7">
        <f>B9*N3</f>
        <v>2150.2736761109109</v>
      </c>
      <c r="O9" s="7">
        <f>B9*O3</f>
        <v>2249.1862652120126</v>
      </c>
      <c r="P9" s="7">
        <f>B9*P3</f>
        <v>2352.6488334117653</v>
      </c>
      <c r="Q9" s="7">
        <f>B9*Q3</f>
        <v>2458.5180309152947</v>
      </c>
      <c r="R9" s="7">
        <f>B9*R3</f>
        <v>2569.1513423064825</v>
      </c>
      <c r="S9" s="7">
        <f>B9*S3</f>
        <v>2684.7631527102744</v>
      </c>
      <c r="T9" s="18">
        <f t="shared" si="13"/>
        <v>0.9999117887189104</v>
      </c>
      <c r="V9">
        <f t="shared" ref="V9:V22" si="15">B9</f>
        <v>1.5</v>
      </c>
      <c r="W9" s="1">
        <f t="shared" ref="W9:W34" si="16">S9</f>
        <v>2684.7631527102744</v>
      </c>
    </row>
    <row r="10" spans="1:23" ht="15.6" thickTop="1" thickBot="1" x14ac:dyDescent="0.35">
      <c r="A10" t="s">
        <v>16</v>
      </c>
      <c r="B10" s="28">
        <v>2.5</v>
      </c>
      <c r="C10" s="7">
        <f>B10*C3</f>
        <v>2050</v>
      </c>
      <c r="D10" s="7">
        <f>B10*D3</f>
        <v>2215</v>
      </c>
      <c r="E10" s="7">
        <f>B10*E3</f>
        <v>2336.8249999999998</v>
      </c>
      <c r="F10" s="7">
        <f>B10*F3</f>
        <v>2465.3503749999995</v>
      </c>
      <c r="G10" s="7">
        <f>B10*G3</f>
        <v>2600.9446456249993</v>
      </c>
      <c r="H10" s="7">
        <f>B10*H3</f>
        <v>2725.7899886149994</v>
      </c>
      <c r="I10" s="7">
        <f>B10*I3</f>
        <v>2853.9021180799041</v>
      </c>
      <c r="J10" s="7">
        <f>B10*J3</f>
        <v>2988.0355176296594</v>
      </c>
      <c r="K10" s="7">
        <f>B10*K3</f>
        <v>3128.4731869582533</v>
      </c>
      <c r="L10" s="7">
        <f>B10*L3</f>
        <v>3275.5114267452909</v>
      </c>
      <c r="M10" s="7">
        <f>B10*M3</f>
        <v>3426.1849523755745</v>
      </c>
      <c r="N10" s="7">
        <f>B10*N3</f>
        <v>3583.7894601848511</v>
      </c>
      <c r="O10" s="7">
        <f>B10*O3</f>
        <v>3748.6437753533546</v>
      </c>
      <c r="P10" s="7">
        <f>B10*P3</f>
        <v>3921.0813890196091</v>
      </c>
      <c r="Q10" s="7">
        <f>B10*Q3</f>
        <v>4097.5300515254912</v>
      </c>
      <c r="R10" s="7">
        <f>B10*R3</f>
        <v>4281.9189038441382</v>
      </c>
      <c r="S10" s="7">
        <f>B10*S3</f>
        <v>4474.6052545171242</v>
      </c>
      <c r="T10" s="18">
        <f t="shared" si="13"/>
        <v>0.99991178871891051</v>
      </c>
      <c r="V10">
        <f t="shared" si="15"/>
        <v>2.5</v>
      </c>
      <c r="W10" s="1">
        <f t="shared" si="16"/>
        <v>4474.6052545171242</v>
      </c>
    </row>
    <row r="11" spans="1:23" ht="15.6" thickTop="1" thickBot="1" x14ac:dyDescent="0.35">
      <c r="A11" t="s">
        <v>17</v>
      </c>
      <c r="B11" s="6">
        <v>0.5</v>
      </c>
      <c r="C11" s="7">
        <f>B11*C3</f>
        <v>410</v>
      </c>
      <c r="D11" s="7">
        <f>B11*D3</f>
        <v>443</v>
      </c>
      <c r="E11" s="7">
        <f>B11*E3</f>
        <v>467.36499999999995</v>
      </c>
      <c r="F11" s="7">
        <f>B11*F3</f>
        <v>493.07007499999992</v>
      </c>
      <c r="G11" s="7">
        <f>B11*G3</f>
        <v>520.18892912499985</v>
      </c>
      <c r="H11" s="7">
        <f>B11*H3</f>
        <v>545.15799772299988</v>
      </c>
      <c r="I11" s="7">
        <f>B11*I3</f>
        <v>570.78042361598079</v>
      </c>
      <c r="J11" s="7">
        <f>B11*J3</f>
        <v>597.60710352593185</v>
      </c>
      <c r="K11" s="7">
        <f>B11*K3</f>
        <v>625.69463739165064</v>
      </c>
      <c r="L11" s="7">
        <f>B11*L3</f>
        <v>655.10228534905821</v>
      </c>
      <c r="M11" s="7">
        <f>B11*M3</f>
        <v>685.23699047511491</v>
      </c>
      <c r="N11" s="7">
        <f>B11*N3</f>
        <v>716.75789203697025</v>
      </c>
      <c r="O11" s="7">
        <f>B11*O3</f>
        <v>749.7287550706709</v>
      </c>
      <c r="P11" s="7">
        <f>B11*P3</f>
        <v>784.2162778039218</v>
      </c>
      <c r="Q11" s="7">
        <f>B11*Q3</f>
        <v>819.50601030509824</v>
      </c>
      <c r="R11" s="7">
        <f>B11*R3</f>
        <v>856.38378076882759</v>
      </c>
      <c r="S11" s="7">
        <f>B11*S3</f>
        <v>894.92105090342477</v>
      </c>
      <c r="T11" s="18">
        <f t="shared" si="13"/>
        <v>0.9999117887189104</v>
      </c>
      <c r="V11">
        <f t="shared" si="15"/>
        <v>0.5</v>
      </c>
      <c r="W11" s="1">
        <f t="shared" si="16"/>
        <v>894.92105090342477</v>
      </c>
    </row>
    <row r="12" spans="1:23" ht="15.6" thickTop="1" thickBot="1" x14ac:dyDescent="0.35">
      <c r="A12" t="s">
        <v>10</v>
      </c>
      <c r="B12" s="28">
        <v>3</v>
      </c>
      <c r="C12" s="7">
        <f>B12*C3</f>
        <v>2460</v>
      </c>
      <c r="D12" s="7">
        <f>B12*D3</f>
        <v>2658</v>
      </c>
      <c r="E12" s="7">
        <f>B12*E3</f>
        <v>2804.1899999999996</v>
      </c>
      <c r="F12" s="7">
        <f>B12*F3</f>
        <v>2958.4204499999996</v>
      </c>
      <c r="G12" s="7">
        <f>B12*G3</f>
        <v>3121.1335747499988</v>
      </c>
      <c r="H12" s="7">
        <f>B12*H3</f>
        <v>3270.9479863379993</v>
      </c>
      <c r="I12" s="7">
        <f>B12*I3</f>
        <v>3424.6825416958845</v>
      </c>
      <c r="J12" s="7">
        <f>B12*J3</f>
        <v>3585.6426211555909</v>
      </c>
      <c r="K12" s="7">
        <f>B12*K3</f>
        <v>3754.1678243499036</v>
      </c>
      <c r="L12" s="7">
        <f>B12*L3</f>
        <v>3930.6137120943495</v>
      </c>
      <c r="M12" s="7">
        <f>B12*M3</f>
        <v>4111.4219428506894</v>
      </c>
      <c r="N12" s="7">
        <f>B12*N3</f>
        <v>4300.5473522218217</v>
      </c>
      <c r="O12" s="7">
        <f>B12*O3</f>
        <v>4498.3725304240252</v>
      </c>
      <c r="P12" s="7">
        <f>B12*P3</f>
        <v>4705.2976668235306</v>
      </c>
      <c r="Q12" s="7">
        <f>B12*Q3</f>
        <v>4917.0360618305895</v>
      </c>
      <c r="R12" s="7">
        <f>B12*R3</f>
        <v>5138.3026846129651</v>
      </c>
      <c r="S12" s="7">
        <f>B12*S3</f>
        <v>5369.5263054205489</v>
      </c>
      <c r="T12" s="18">
        <f t="shared" si="13"/>
        <v>0.9999117887189104</v>
      </c>
      <c r="V12">
        <f t="shared" si="15"/>
        <v>3</v>
      </c>
      <c r="W12" s="1">
        <f t="shared" si="16"/>
        <v>5369.5263054205489</v>
      </c>
    </row>
    <row r="13" spans="1:23" ht="15.6" thickTop="1" thickBot="1" x14ac:dyDescent="0.35">
      <c r="A13" t="s">
        <v>19</v>
      </c>
      <c r="B13" s="28">
        <v>1</v>
      </c>
      <c r="C13" s="1">
        <f>850</f>
        <v>850</v>
      </c>
      <c r="D13" s="1">
        <f t="shared" ref="D13:E17" si="17">C13*1.05</f>
        <v>892.5</v>
      </c>
      <c r="E13" s="1">
        <f t="shared" si="17"/>
        <v>937.125</v>
      </c>
      <c r="F13" s="7">
        <f>B13*F3</f>
        <v>986.14014999999984</v>
      </c>
      <c r="G13" s="7">
        <f>B13*G3</f>
        <v>1040.3778582499997</v>
      </c>
      <c r="H13" s="7">
        <f>B13*H3</f>
        <v>1090.3159954459998</v>
      </c>
      <c r="I13" s="7">
        <f>B13*I3</f>
        <v>1141.5608472319616</v>
      </c>
      <c r="J13" s="7">
        <f>B13*J3</f>
        <v>1195.2142070518637</v>
      </c>
      <c r="K13" s="7">
        <f>B13*K3</f>
        <v>1251.3892747833013</v>
      </c>
      <c r="L13" s="7">
        <f>B13*L3</f>
        <v>1310.2045706981164</v>
      </c>
      <c r="M13" s="7">
        <f>B13*M3</f>
        <v>1370.4739809502298</v>
      </c>
      <c r="N13" s="7">
        <f>B13*N3</f>
        <v>1433.5157840739405</v>
      </c>
      <c r="O13" s="7">
        <f>B13*O3</f>
        <v>1499.4575101413418</v>
      </c>
      <c r="P13" s="7">
        <f>B13*P3</f>
        <v>1568.4325556078436</v>
      </c>
      <c r="Q13" s="7">
        <f>B13*Q3</f>
        <v>1639.0120206101965</v>
      </c>
      <c r="R13" s="7">
        <f>B13*R3</f>
        <v>1712.7675615376552</v>
      </c>
      <c r="S13" s="7">
        <f>B13*S3</f>
        <v>1789.8421018068495</v>
      </c>
      <c r="T13" s="18">
        <f t="shared" si="13"/>
        <v>0.9999117887189104</v>
      </c>
      <c r="V13">
        <f t="shared" si="15"/>
        <v>1</v>
      </c>
      <c r="W13" s="1">
        <f t="shared" si="16"/>
        <v>1789.8421018068495</v>
      </c>
    </row>
    <row r="14" spans="1:23" ht="15.6" thickTop="1" thickBot="1" x14ac:dyDescent="0.35">
      <c r="A14" t="s">
        <v>9</v>
      </c>
      <c r="B14" s="6">
        <v>1</v>
      </c>
      <c r="C14" s="1">
        <v>845</v>
      </c>
      <c r="D14" s="1">
        <f t="shared" si="17"/>
        <v>887.25</v>
      </c>
      <c r="E14" s="1">
        <f t="shared" si="17"/>
        <v>931.61250000000007</v>
      </c>
      <c r="F14" s="7">
        <f>B14*F3</f>
        <v>986.14014999999984</v>
      </c>
      <c r="G14" s="7">
        <f>B14*G3</f>
        <v>1040.3778582499997</v>
      </c>
      <c r="H14" s="7">
        <f>B14*H3</f>
        <v>1090.3159954459998</v>
      </c>
      <c r="I14" s="7">
        <f>B14*I3</f>
        <v>1141.5608472319616</v>
      </c>
      <c r="J14" s="7">
        <f>B14*J3</f>
        <v>1195.2142070518637</v>
      </c>
      <c r="K14" s="7">
        <f>B14*K3</f>
        <v>1251.3892747833013</v>
      </c>
      <c r="L14" s="7">
        <f>B14*L3</f>
        <v>1310.2045706981164</v>
      </c>
      <c r="M14" s="7">
        <f>B14*M3</f>
        <v>1370.4739809502298</v>
      </c>
      <c r="N14" s="7">
        <f>B14*N3</f>
        <v>1433.5157840739405</v>
      </c>
      <c r="O14" s="7">
        <f>B14*O3</f>
        <v>1499.4575101413418</v>
      </c>
      <c r="P14" s="7">
        <f>B14*P3</f>
        <v>1568.4325556078436</v>
      </c>
      <c r="Q14" s="7">
        <f>B14*Q3</f>
        <v>1639.0120206101965</v>
      </c>
      <c r="R14" s="7">
        <f>B14*R3</f>
        <v>1712.7675615376552</v>
      </c>
      <c r="S14" s="7">
        <f>B14*S3</f>
        <v>1789.8421018068495</v>
      </c>
      <c r="T14" s="18">
        <f t="shared" si="13"/>
        <v>0.9999117887189104</v>
      </c>
      <c r="V14">
        <f t="shared" si="15"/>
        <v>1</v>
      </c>
      <c r="W14" s="1">
        <f t="shared" si="16"/>
        <v>1789.8421018068495</v>
      </c>
    </row>
    <row r="15" spans="1:23" ht="15.6" thickTop="1" thickBot="1" x14ac:dyDescent="0.35">
      <c r="A15" t="s">
        <v>20</v>
      </c>
      <c r="B15" s="6">
        <v>2</v>
      </c>
      <c r="C15" s="1">
        <f>2*850</f>
        <v>1700</v>
      </c>
      <c r="D15" s="1">
        <f t="shared" si="17"/>
        <v>1785</v>
      </c>
      <c r="E15" s="1">
        <f t="shared" si="17"/>
        <v>1874.25</v>
      </c>
      <c r="F15" s="7">
        <f>B15*F3</f>
        <v>1972.2802999999997</v>
      </c>
      <c r="G15" s="7">
        <f>B15*G3</f>
        <v>2080.7557164999994</v>
      </c>
      <c r="H15" s="7">
        <f>B15*H3</f>
        <v>2180.6319908919995</v>
      </c>
      <c r="I15" s="7">
        <f>B15*I3</f>
        <v>2283.1216944639232</v>
      </c>
      <c r="J15" s="7">
        <f>B15*J3</f>
        <v>2390.4284141037274</v>
      </c>
      <c r="K15" s="7">
        <f>B15*K3</f>
        <v>2502.7785495666026</v>
      </c>
      <c r="L15" s="7">
        <f>B15*L3</f>
        <v>2620.4091413962328</v>
      </c>
      <c r="M15" s="7">
        <f>B15*M3</f>
        <v>2740.9479619004596</v>
      </c>
      <c r="N15" s="7">
        <f>B15*N3</f>
        <v>2867.031568147881</v>
      </c>
      <c r="O15" s="7">
        <f>B15*O3</f>
        <v>2998.9150202826836</v>
      </c>
      <c r="P15" s="7">
        <f>B15*P3</f>
        <v>3136.8651112156872</v>
      </c>
      <c r="Q15" s="7">
        <f>B15*Q3</f>
        <v>3278.024041220393</v>
      </c>
      <c r="R15" s="7">
        <f>B15*R3</f>
        <v>3425.5351230753104</v>
      </c>
      <c r="S15" s="7">
        <f>B15*S3</f>
        <v>3579.6842036136991</v>
      </c>
      <c r="T15" s="18">
        <f t="shared" si="13"/>
        <v>0.9999117887189104</v>
      </c>
      <c r="V15">
        <f t="shared" si="15"/>
        <v>2</v>
      </c>
      <c r="W15" s="1">
        <f t="shared" si="16"/>
        <v>3579.6842036136991</v>
      </c>
    </row>
    <row r="16" spans="1:23" ht="15.6" thickTop="1" thickBot="1" x14ac:dyDescent="0.35">
      <c r="A16" t="s">
        <v>35</v>
      </c>
      <c r="B16" s="6">
        <v>1</v>
      </c>
      <c r="C16" s="1">
        <v>850</v>
      </c>
      <c r="D16" s="1">
        <f t="shared" si="17"/>
        <v>892.5</v>
      </c>
      <c r="E16" s="1">
        <f t="shared" si="17"/>
        <v>937.125</v>
      </c>
      <c r="F16" s="7">
        <f>B16*F3</f>
        <v>986.14014999999984</v>
      </c>
      <c r="G16" s="7">
        <f>B16*G3</f>
        <v>1040.3778582499997</v>
      </c>
      <c r="H16" s="7">
        <f>B16*H3</f>
        <v>1090.3159954459998</v>
      </c>
      <c r="I16" s="7">
        <f>B16*I3</f>
        <v>1141.5608472319616</v>
      </c>
      <c r="J16" s="7">
        <f>B16*J3</f>
        <v>1195.2142070518637</v>
      </c>
      <c r="K16" s="7">
        <f>B16*K3</f>
        <v>1251.3892747833013</v>
      </c>
      <c r="L16" s="7">
        <f>B16*L3</f>
        <v>1310.2045706981164</v>
      </c>
      <c r="M16" s="7">
        <f>B16*M3</f>
        <v>1370.4739809502298</v>
      </c>
      <c r="N16" s="7">
        <f>B16*N3</f>
        <v>1433.5157840739405</v>
      </c>
      <c r="O16" s="7">
        <f>B16*O3</f>
        <v>1499.4575101413418</v>
      </c>
      <c r="P16" s="7">
        <f>B16*P3</f>
        <v>1568.4325556078436</v>
      </c>
      <c r="Q16" s="7">
        <f>B16*Q3</f>
        <v>1639.0120206101965</v>
      </c>
      <c r="R16" s="7">
        <f>B16*R3</f>
        <v>1712.7675615376552</v>
      </c>
      <c r="S16" s="7">
        <f>B16*S3</f>
        <v>1789.8421018068495</v>
      </c>
      <c r="T16" s="18">
        <f t="shared" si="13"/>
        <v>0.9999117887189104</v>
      </c>
      <c r="V16">
        <f t="shared" si="15"/>
        <v>1</v>
      </c>
      <c r="W16" s="1">
        <f t="shared" si="16"/>
        <v>1789.8421018068495</v>
      </c>
    </row>
    <row r="17" spans="1:23" ht="15.6" thickTop="1" thickBot="1" x14ac:dyDescent="0.35">
      <c r="A17" t="s">
        <v>36</v>
      </c>
      <c r="B17" s="6">
        <v>1</v>
      </c>
      <c r="C17" s="1">
        <v>850</v>
      </c>
      <c r="D17" s="1">
        <f t="shared" si="17"/>
        <v>892.5</v>
      </c>
      <c r="E17" s="1">
        <f t="shared" si="17"/>
        <v>937.125</v>
      </c>
      <c r="F17" s="7">
        <f>B17*F3</f>
        <v>986.14014999999984</v>
      </c>
      <c r="G17" s="7">
        <f>B17*G3</f>
        <v>1040.3778582499997</v>
      </c>
      <c r="H17" s="7">
        <f>B17*H3</f>
        <v>1090.3159954459998</v>
      </c>
      <c r="I17" s="7">
        <f>B17*I3</f>
        <v>1141.5608472319616</v>
      </c>
      <c r="J17" s="7">
        <f>B17*J3</f>
        <v>1195.2142070518637</v>
      </c>
      <c r="K17" s="7">
        <f>B17*K3</f>
        <v>1251.3892747833013</v>
      </c>
      <c r="L17" s="7">
        <f>B17*L3</f>
        <v>1310.2045706981164</v>
      </c>
      <c r="M17" s="7">
        <f>B17*M3</f>
        <v>1370.4739809502298</v>
      </c>
      <c r="N17" s="7">
        <f>B17*N3</f>
        <v>1433.5157840739405</v>
      </c>
      <c r="O17" s="7">
        <f>B17*O3</f>
        <v>1499.4575101413418</v>
      </c>
      <c r="P17" s="7">
        <f>B17*P3</f>
        <v>1568.4325556078436</v>
      </c>
      <c r="Q17" s="7">
        <f>B17*Q3</f>
        <v>1639.0120206101965</v>
      </c>
      <c r="R17" s="7">
        <f>B17*R3</f>
        <v>1712.7675615376552</v>
      </c>
      <c r="S17" s="7">
        <f>B17*S3</f>
        <v>1789.8421018068495</v>
      </c>
      <c r="T17" s="18">
        <f t="shared" si="13"/>
        <v>0.9999117887189104</v>
      </c>
      <c r="V17">
        <f t="shared" si="15"/>
        <v>1</v>
      </c>
      <c r="W17" s="1">
        <f t="shared" si="16"/>
        <v>1789.8421018068495</v>
      </c>
    </row>
    <row r="18" spans="1:23" ht="15.6" thickTop="1" thickBot="1" x14ac:dyDescent="0.35">
      <c r="A18" t="s">
        <v>37</v>
      </c>
      <c r="B18" s="6">
        <v>1</v>
      </c>
      <c r="C18" s="7">
        <v>820</v>
      </c>
      <c r="D18" s="9">
        <v>886</v>
      </c>
      <c r="E18" s="9">
        <f>D18*1.055</f>
        <v>934.7299999999999</v>
      </c>
      <c r="F18" s="9">
        <f t="shared" ref="F18:G22" si="18">E18*1.055</f>
        <v>986.14014999999984</v>
      </c>
      <c r="G18" s="9">
        <f t="shared" si="18"/>
        <v>1040.3778582499997</v>
      </c>
      <c r="H18" s="9">
        <f>G18*1.048</f>
        <v>1090.3159954459998</v>
      </c>
      <c r="I18" s="9">
        <f>H18*1.047</f>
        <v>1141.5608472319616</v>
      </c>
      <c r="J18" s="9">
        <f t="shared" ref="J18:L22" si="19">I18*1.047</f>
        <v>1195.2142070518637</v>
      </c>
      <c r="K18" s="9">
        <f t="shared" si="19"/>
        <v>1251.3892747833013</v>
      </c>
      <c r="L18" s="9">
        <f t="shared" si="19"/>
        <v>1310.2045706981164</v>
      </c>
      <c r="M18" s="9">
        <f>L18*1.046</f>
        <v>1370.4739809502298</v>
      </c>
      <c r="N18" s="9">
        <f t="shared" ref="N18:P22" si="20">M18*1.046</f>
        <v>1433.5157840739405</v>
      </c>
      <c r="O18" s="9">
        <f t="shared" si="20"/>
        <v>1499.4575101413418</v>
      </c>
      <c r="P18" s="9">
        <f t="shared" si="20"/>
        <v>1568.4325556078436</v>
      </c>
      <c r="Q18" s="9">
        <f>P18*1.045</f>
        <v>1639.0120206101965</v>
      </c>
      <c r="R18" s="9">
        <f t="shared" ref="R18:S22" si="21">Q18*1.045</f>
        <v>1712.7675615376552</v>
      </c>
      <c r="S18" s="9">
        <f t="shared" si="21"/>
        <v>1789.8421018068495</v>
      </c>
      <c r="T18" s="18">
        <f t="shared" si="13"/>
        <v>0.9999117887189104</v>
      </c>
      <c r="V18">
        <f t="shared" si="15"/>
        <v>1</v>
      </c>
      <c r="W18" s="1">
        <f t="shared" si="16"/>
        <v>1789.8421018068495</v>
      </c>
    </row>
    <row r="19" spans="1:23" ht="15.6" thickTop="1" thickBot="1" x14ac:dyDescent="0.35">
      <c r="A19" t="s">
        <v>38</v>
      </c>
      <c r="B19" s="6">
        <v>1</v>
      </c>
      <c r="C19" s="7">
        <v>820</v>
      </c>
      <c r="D19" s="9">
        <v>886</v>
      </c>
      <c r="E19" s="9">
        <f>D19*1.055</f>
        <v>934.7299999999999</v>
      </c>
      <c r="F19" s="9">
        <f t="shared" si="18"/>
        <v>986.14014999999984</v>
      </c>
      <c r="G19" s="9">
        <f t="shared" si="18"/>
        <v>1040.3778582499997</v>
      </c>
      <c r="H19" s="9">
        <f>G19*1.048</f>
        <v>1090.3159954459998</v>
      </c>
      <c r="I19" s="9">
        <f>H19*1.047</f>
        <v>1141.5608472319616</v>
      </c>
      <c r="J19" s="9">
        <f t="shared" si="19"/>
        <v>1195.2142070518637</v>
      </c>
      <c r="K19" s="9">
        <f t="shared" si="19"/>
        <v>1251.3892747833013</v>
      </c>
      <c r="L19" s="9">
        <f t="shared" si="19"/>
        <v>1310.2045706981164</v>
      </c>
      <c r="M19" s="9">
        <f>L19*1.046</f>
        <v>1370.4739809502298</v>
      </c>
      <c r="N19" s="9">
        <f t="shared" si="20"/>
        <v>1433.5157840739405</v>
      </c>
      <c r="O19" s="9">
        <f t="shared" si="20"/>
        <v>1499.4575101413418</v>
      </c>
      <c r="P19" s="9">
        <f t="shared" si="20"/>
        <v>1568.4325556078436</v>
      </c>
      <c r="Q19" s="9">
        <f>P19*1.045</f>
        <v>1639.0120206101965</v>
      </c>
      <c r="R19" s="9">
        <f t="shared" si="21"/>
        <v>1712.7675615376552</v>
      </c>
      <c r="S19" s="9">
        <f t="shared" si="21"/>
        <v>1789.8421018068495</v>
      </c>
      <c r="T19" s="18">
        <f t="shared" si="13"/>
        <v>0.9999117887189104</v>
      </c>
      <c r="V19">
        <f t="shared" si="15"/>
        <v>1</v>
      </c>
      <c r="W19" s="1">
        <f t="shared" si="16"/>
        <v>1789.8421018068495</v>
      </c>
    </row>
    <row r="20" spans="1:23" ht="15.6" thickTop="1" thickBot="1" x14ac:dyDescent="0.35">
      <c r="A20" t="s">
        <v>39</v>
      </c>
      <c r="B20" s="6">
        <v>1</v>
      </c>
      <c r="C20" s="1">
        <v>850</v>
      </c>
      <c r="D20" s="1">
        <f t="shared" ref="D20:G31" si="22">C20*1.05</f>
        <v>892.5</v>
      </c>
      <c r="E20" s="1">
        <f t="shared" si="22"/>
        <v>937.125</v>
      </c>
      <c r="F20" s="9">
        <f>F3</f>
        <v>986.14014999999984</v>
      </c>
      <c r="G20" s="9">
        <f t="shared" si="18"/>
        <v>1040.3778582499997</v>
      </c>
      <c r="H20" s="9">
        <f>G20*1.048</f>
        <v>1090.3159954459998</v>
      </c>
      <c r="I20" s="9">
        <f>H20*1.047</f>
        <v>1141.5608472319616</v>
      </c>
      <c r="J20" s="9">
        <f t="shared" si="19"/>
        <v>1195.2142070518637</v>
      </c>
      <c r="K20" s="9">
        <f t="shared" si="19"/>
        <v>1251.3892747833013</v>
      </c>
      <c r="L20" s="9">
        <f t="shared" si="19"/>
        <v>1310.2045706981164</v>
      </c>
      <c r="M20" s="9">
        <f>L20*1.046</f>
        <v>1370.4739809502298</v>
      </c>
      <c r="N20" s="9">
        <f t="shared" si="20"/>
        <v>1433.5157840739405</v>
      </c>
      <c r="O20" s="9">
        <f t="shared" si="20"/>
        <v>1499.4575101413418</v>
      </c>
      <c r="P20" s="9">
        <f t="shared" si="20"/>
        <v>1568.4325556078436</v>
      </c>
      <c r="Q20" s="9">
        <f>P20*1.045</f>
        <v>1639.0120206101965</v>
      </c>
      <c r="R20" s="9">
        <f t="shared" si="21"/>
        <v>1712.7675615376552</v>
      </c>
      <c r="S20" s="9">
        <f t="shared" si="21"/>
        <v>1789.8421018068495</v>
      </c>
      <c r="T20" s="18">
        <f t="shared" si="13"/>
        <v>0.9999117887189104</v>
      </c>
      <c r="V20">
        <f t="shared" si="15"/>
        <v>1</v>
      </c>
      <c r="W20" s="1">
        <f t="shared" si="16"/>
        <v>1789.8421018068495</v>
      </c>
    </row>
    <row r="21" spans="1:23" ht="15.6" thickTop="1" thickBot="1" x14ac:dyDescent="0.35">
      <c r="A21" t="s">
        <v>40</v>
      </c>
      <c r="B21" s="6">
        <v>1</v>
      </c>
      <c r="C21" s="1">
        <v>850</v>
      </c>
      <c r="D21" s="1">
        <f t="shared" si="22"/>
        <v>892.5</v>
      </c>
      <c r="E21" s="1">
        <f t="shared" si="22"/>
        <v>937.125</v>
      </c>
      <c r="F21" s="9">
        <f>F3</f>
        <v>986.14014999999984</v>
      </c>
      <c r="G21" s="9">
        <f t="shared" si="18"/>
        <v>1040.3778582499997</v>
      </c>
      <c r="H21" s="9">
        <f>G21*1.048</f>
        <v>1090.3159954459998</v>
      </c>
      <c r="I21" s="9">
        <f>H21*1.047</f>
        <v>1141.5608472319616</v>
      </c>
      <c r="J21" s="9">
        <f t="shared" si="19"/>
        <v>1195.2142070518637</v>
      </c>
      <c r="K21" s="9">
        <f t="shared" si="19"/>
        <v>1251.3892747833013</v>
      </c>
      <c r="L21" s="9">
        <f t="shared" si="19"/>
        <v>1310.2045706981164</v>
      </c>
      <c r="M21" s="9">
        <f>L21*1.046</f>
        <v>1370.4739809502298</v>
      </c>
      <c r="N21" s="9">
        <f t="shared" si="20"/>
        <v>1433.5157840739405</v>
      </c>
      <c r="O21" s="9">
        <f t="shared" si="20"/>
        <v>1499.4575101413418</v>
      </c>
      <c r="P21" s="9">
        <f t="shared" si="20"/>
        <v>1568.4325556078436</v>
      </c>
      <c r="Q21" s="9">
        <f>P21*1.045</f>
        <v>1639.0120206101965</v>
      </c>
      <c r="R21" s="9">
        <f t="shared" si="21"/>
        <v>1712.7675615376552</v>
      </c>
      <c r="S21" s="9">
        <f t="shared" si="21"/>
        <v>1789.8421018068495</v>
      </c>
      <c r="T21" s="18">
        <f t="shared" si="13"/>
        <v>0.9999117887189104</v>
      </c>
      <c r="V21">
        <f t="shared" si="15"/>
        <v>1</v>
      </c>
      <c r="W21" s="1">
        <f t="shared" si="16"/>
        <v>1789.8421018068495</v>
      </c>
    </row>
    <row r="22" spans="1:23" ht="15.6" thickTop="1" thickBot="1" x14ac:dyDescent="0.35">
      <c r="A22" t="s">
        <v>41</v>
      </c>
      <c r="B22" s="6">
        <v>1</v>
      </c>
      <c r="C22" s="1">
        <v>850</v>
      </c>
      <c r="D22" s="1">
        <f t="shared" si="22"/>
        <v>892.5</v>
      </c>
      <c r="E22" s="1">
        <f t="shared" si="22"/>
        <v>937.125</v>
      </c>
      <c r="F22" s="9">
        <f>F3</f>
        <v>986.14014999999984</v>
      </c>
      <c r="G22" s="9">
        <f t="shared" si="18"/>
        <v>1040.3778582499997</v>
      </c>
      <c r="H22" s="9">
        <f>G22*1.048</f>
        <v>1090.3159954459998</v>
      </c>
      <c r="I22" s="9">
        <f>H22*1.047</f>
        <v>1141.5608472319616</v>
      </c>
      <c r="J22" s="9">
        <f t="shared" si="19"/>
        <v>1195.2142070518637</v>
      </c>
      <c r="K22" s="9">
        <f t="shared" si="19"/>
        <v>1251.3892747833013</v>
      </c>
      <c r="L22" s="9">
        <f t="shared" si="19"/>
        <v>1310.2045706981164</v>
      </c>
      <c r="M22" s="9">
        <f>L22*1.046</f>
        <v>1370.4739809502298</v>
      </c>
      <c r="N22" s="9">
        <f t="shared" si="20"/>
        <v>1433.5157840739405</v>
      </c>
      <c r="O22" s="9">
        <f t="shared" si="20"/>
        <v>1499.4575101413418</v>
      </c>
      <c r="P22" s="9">
        <f t="shared" si="20"/>
        <v>1568.4325556078436</v>
      </c>
      <c r="Q22" s="9">
        <f>P22*1.045</f>
        <v>1639.0120206101965</v>
      </c>
      <c r="R22" s="9">
        <f t="shared" si="21"/>
        <v>1712.7675615376552</v>
      </c>
      <c r="S22" s="9">
        <f t="shared" si="21"/>
        <v>1789.8421018068495</v>
      </c>
      <c r="T22" s="18">
        <f t="shared" si="13"/>
        <v>0.9999117887189104</v>
      </c>
      <c r="V22">
        <f t="shared" si="15"/>
        <v>1</v>
      </c>
      <c r="W22" s="1"/>
    </row>
    <row r="23" spans="1:23" ht="15.6" thickTop="1" thickBot="1" x14ac:dyDescent="0.35">
      <c r="A23" t="s">
        <v>42</v>
      </c>
      <c r="B23" s="6">
        <v>1</v>
      </c>
      <c r="C23" s="1">
        <v>1000</v>
      </c>
      <c r="D23" s="1">
        <f t="shared" si="22"/>
        <v>1050</v>
      </c>
      <c r="E23" s="1">
        <f t="shared" si="22"/>
        <v>1102.5</v>
      </c>
      <c r="F23" s="1">
        <f t="shared" si="22"/>
        <v>1157.625</v>
      </c>
      <c r="G23" s="3">
        <f t="shared" si="22"/>
        <v>1215.5062500000001</v>
      </c>
      <c r="H23" s="1">
        <f t="shared" si="9"/>
        <v>1268.9885250000002</v>
      </c>
      <c r="I23" s="1">
        <f t="shared" ref="I23:K25" si="23">H23*1.043</f>
        <v>1323.5550315750002</v>
      </c>
      <c r="J23" s="1">
        <f t="shared" si="23"/>
        <v>1380.467897932725</v>
      </c>
      <c r="K23" s="1">
        <f t="shared" si="23"/>
        <v>1439.8280175438322</v>
      </c>
      <c r="L23" s="1">
        <f>K23*1.043</f>
        <v>1501.7406222982167</v>
      </c>
      <c r="M23" s="1">
        <f t="shared" ref="M23:P25" si="24">L23*1.042</f>
        <v>1564.813728434742</v>
      </c>
      <c r="N23" s="1">
        <f t="shared" si="24"/>
        <v>1630.5359050290012</v>
      </c>
      <c r="O23" s="1">
        <f t="shared" si="24"/>
        <v>1699.0184130402195</v>
      </c>
      <c r="P23" s="1">
        <f t="shared" si="24"/>
        <v>1770.3771863879088</v>
      </c>
      <c r="Q23" s="1">
        <f t="shared" ref="Q23:S25" si="25">P23*1.041</f>
        <v>1842.9626510298128</v>
      </c>
      <c r="R23" s="1">
        <f t="shared" si="25"/>
        <v>1918.524119722035</v>
      </c>
      <c r="S23" s="3">
        <f t="shared" si="25"/>
        <v>1997.1836086306382</v>
      </c>
      <c r="T23" s="18">
        <f t="shared" si="13"/>
        <v>1.1157450327545464</v>
      </c>
      <c r="U23">
        <v>1000</v>
      </c>
      <c r="W23" s="1">
        <f t="shared" si="16"/>
        <v>1997.1836086306382</v>
      </c>
    </row>
    <row r="24" spans="1:23" ht="15.6" thickTop="1" thickBot="1" x14ac:dyDescent="0.35">
      <c r="A24" t="s">
        <v>43</v>
      </c>
      <c r="B24" s="6">
        <v>1</v>
      </c>
      <c r="C24" s="1">
        <v>1100</v>
      </c>
      <c r="D24" s="1">
        <f t="shared" si="22"/>
        <v>1155</v>
      </c>
      <c r="E24" s="1">
        <f t="shared" si="22"/>
        <v>1212.75</v>
      </c>
      <c r="F24" s="1">
        <f t="shared" si="22"/>
        <v>1273.3875</v>
      </c>
      <c r="G24" s="3">
        <f t="shared" si="22"/>
        <v>1337.056875</v>
      </c>
      <c r="H24" s="1">
        <f t="shared" si="9"/>
        <v>1395.8873775</v>
      </c>
      <c r="I24" s="1">
        <f t="shared" si="23"/>
        <v>1455.9105347324999</v>
      </c>
      <c r="J24" s="1">
        <f t="shared" si="23"/>
        <v>1518.5146877259972</v>
      </c>
      <c r="K24" s="1">
        <f t="shared" si="23"/>
        <v>1583.8108192982149</v>
      </c>
      <c r="L24" s="1">
        <f>K24*1.043</f>
        <v>1651.9146845280382</v>
      </c>
      <c r="M24" s="1">
        <f t="shared" si="24"/>
        <v>1721.2951012782157</v>
      </c>
      <c r="N24" s="1">
        <f t="shared" si="24"/>
        <v>1793.5894955319009</v>
      </c>
      <c r="O24" s="1">
        <f t="shared" si="24"/>
        <v>1868.9202543442407</v>
      </c>
      <c r="P24" s="1">
        <f t="shared" si="24"/>
        <v>1947.4149050266988</v>
      </c>
      <c r="Q24" s="1">
        <f t="shared" si="25"/>
        <v>2027.2589161327933</v>
      </c>
      <c r="R24" s="1">
        <f t="shared" si="25"/>
        <v>2110.3765316942377</v>
      </c>
      <c r="S24" s="3">
        <f t="shared" si="25"/>
        <v>2196.901969493701</v>
      </c>
      <c r="T24" s="18">
        <f t="shared" si="13"/>
        <v>1.2273195360300007</v>
      </c>
      <c r="U24">
        <v>1100</v>
      </c>
      <c r="W24" s="1"/>
    </row>
    <row r="25" spans="1:23" ht="15.6" thickTop="1" thickBot="1" x14ac:dyDescent="0.35">
      <c r="A25" t="s">
        <v>44</v>
      </c>
      <c r="B25" s="6">
        <v>2</v>
      </c>
      <c r="C25" s="1">
        <f>2*1000</f>
        <v>2000</v>
      </c>
      <c r="D25" s="1">
        <f t="shared" si="22"/>
        <v>2100</v>
      </c>
      <c r="E25" s="1">
        <f t="shared" si="22"/>
        <v>2205</v>
      </c>
      <c r="F25" s="1">
        <f t="shared" si="22"/>
        <v>2315.25</v>
      </c>
      <c r="G25" s="3">
        <f t="shared" si="22"/>
        <v>2431.0125000000003</v>
      </c>
      <c r="H25" s="1">
        <f t="shared" si="9"/>
        <v>2537.9770500000004</v>
      </c>
      <c r="I25" s="1">
        <f t="shared" si="23"/>
        <v>2647.1100631500003</v>
      </c>
      <c r="J25" s="1">
        <f t="shared" si="23"/>
        <v>2760.93579586545</v>
      </c>
      <c r="K25" s="1">
        <f t="shared" si="23"/>
        <v>2879.6560350876643</v>
      </c>
      <c r="L25" s="1">
        <f>K25*1.043</f>
        <v>3003.4812445964335</v>
      </c>
      <c r="M25" s="1">
        <f t="shared" si="24"/>
        <v>3129.6274568694839</v>
      </c>
      <c r="N25" s="1">
        <f t="shared" si="24"/>
        <v>3261.0718100580025</v>
      </c>
      <c r="O25" s="1">
        <f t="shared" si="24"/>
        <v>3398.0368260804389</v>
      </c>
      <c r="P25" s="1">
        <f t="shared" si="24"/>
        <v>3540.7543727758175</v>
      </c>
      <c r="Q25" s="1">
        <f t="shared" si="25"/>
        <v>3685.9253020596257</v>
      </c>
      <c r="R25" s="1">
        <f t="shared" si="25"/>
        <v>3837.0482394440701</v>
      </c>
      <c r="S25" s="59">
        <f t="shared" si="25"/>
        <v>3994.3672172612764</v>
      </c>
      <c r="T25" s="18">
        <f t="shared" si="13"/>
        <v>1.1157450327545464</v>
      </c>
      <c r="U25">
        <v>1000</v>
      </c>
      <c r="W25" s="1"/>
    </row>
    <row r="26" spans="1:23" ht="15.6" thickTop="1" thickBot="1" x14ac:dyDescent="0.35">
      <c r="A26" t="s">
        <v>45</v>
      </c>
      <c r="B26" s="6">
        <v>0.5</v>
      </c>
      <c r="C26" s="1">
        <f>845*0.5</f>
        <v>422.5</v>
      </c>
      <c r="D26" s="1">
        <f t="shared" si="22"/>
        <v>443.625</v>
      </c>
      <c r="E26" s="1">
        <f t="shared" si="22"/>
        <v>465.80625000000003</v>
      </c>
      <c r="F26" s="7">
        <f>986.14015/2</f>
        <v>493.07007499999997</v>
      </c>
      <c r="G26" s="7">
        <f>1040.37785825/2</f>
        <v>520.18892912499996</v>
      </c>
      <c r="H26" s="7">
        <f>1090.315995446/2</f>
        <v>545.15799772299999</v>
      </c>
      <c r="I26" s="7">
        <f>1141.56084723196/2</f>
        <v>570.78042361598</v>
      </c>
      <c r="J26" s="7">
        <f>1195.21420705186/2</f>
        <v>597.60710352593003</v>
      </c>
      <c r="K26" s="7">
        <f>1251.3892747833/2</f>
        <v>625.69463739164996</v>
      </c>
      <c r="L26" s="7">
        <f>1310.20457069812/2</f>
        <v>655.10228534906003</v>
      </c>
      <c r="M26" s="7">
        <f>1370.47398095023/2</f>
        <v>685.23699047511502</v>
      </c>
      <c r="N26" s="7">
        <f>1433.51578407394/2</f>
        <v>716.75789203697002</v>
      </c>
      <c r="O26" s="7">
        <f>1499.45751014134/2</f>
        <v>749.72875507066999</v>
      </c>
      <c r="P26" s="7">
        <f>1568.43255560784/2</f>
        <v>784.21627780391998</v>
      </c>
      <c r="Q26" s="7">
        <f>1639.0120206102/2</f>
        <v>819.50601030509995</v>
      </c>
      <c r="R26" s="7">
        <f>1712.76756153766/2</f>
        <v>856.38378076882998</v>
      </c>
      <c r="S26" s="7">
        <f>1789.84210180685/2</f>
        <v>894.921050903425</v>
      </c>
      <c r="T26" s="18">
        <f t="shared" si="13"/>
        <v>0.99991178871891062</v>
      </c>
      <c r="V26">
        <f>B26</f>
        <v>0.5</v>
      </c>
      <c r="W26" s="1"/>
    </row>
    <row r="27" spans="1:23" ht="15.6" thickTop="1" thickBot="1" x14ac:dyDescent="0.35">
      <c r="A27" t="s">
        <v>21</v>
      </c>
      <c r="B27" s="28">
        <v>2</v>
      </c>
      <c r="C27" s="1">
        <f>B27*1200</f>
        <v>2400</v>
      </c>
      <c r="D27" s="1">
        <f t="shared" si="22"/>
        <v>2520</v>
      </c>
      <c r="E27" s="1">
        <f t="shared" si="22"/>
        <v>2646</v>
      </c>
      <c r="F27" s="1">
        <f t="shared" si="22"/>
        <v>2778.3</v>
      </c>
      <c r="G27" s="24">
        <f t="shared" si="22"/>
        <v>2917.2150000000001</v>
      </c>
      <c r="H27" s="1">
        <f t="shared" si="9"/>
        <v>3045.5724600000003</v>
      </c>
      <c r="I27" s="1">
        <f>H27*1.043</f>
        <v>3176.53207578</v>
      </c>
      <c r="J27" s="1">
        <f>I27*1.043</f>
        <v>3313.1229550385397</v>
      </c>
      <c r="K27" s="1">
        <f>J27*1.043</f>
        <v>3455.5872421051968</v>
      </c>
      <c r="L27" s="1">
        <f>K27*1.043</f>
        <v>3604.17749351572</v>
      </c>
      <c r="M27" s="1">
        <f>L27*1.042</f>
        <v>3755.5529482433803</v>
      </c>
      <c r="N27" s="1">
        <f>M27*1.042</f>
        <v>3913.2861720696023</v>
      </c>
      <c r="O27" s="1">
        <f>N27*1.042</f>
        <v>4077.6441912965256</v>
      </c>
      <c r="P27" s="1">
        <f>O27*1.042</f>
        <v>4248.9052473309803</v>
      </c>
      <c r="Q27" s="1">
        <f>P27*1.041</f>
        <v>4423.1103624715497</v>
      </c>
      <c r="R27" s="1">
        <f>Q27*1.041</f>
        <v>4604.4578873328828</v>
      </c>
      <c r="S27" s="24">
        <f>R27*1.041</f>
        <v>4793.2406607135308</v>
      </c>
      <c r="T27" s="18">
        <f t="shared" si="13"/>
        <v>1.3388940393054556</v>
      </c>
      <c r="U27">
        <v>1200</v>
      </c>
      <c r="W27" s="1">
        <f t="shared" si="16"/>
        <v>4793.2406607135308</v>
      </c>
    </row>
    <row r="28" spans="1:23" ht="15.6" thickTop="1" thickBot="1" x14ac:dyDescent="0.35">
      <c r="A28" t="s">
        <v>8</v>
      </c>
      <c r="B28" s="6">
        <v>1</v>
      </c>
      <c r="C28" s="1">
        <v>1300</v>
      </c>
      <c r="D28" s="1">
        <f t="shared" si="22"/>
        <v>1365</v>
      </c>
      <c r="E28" s="1">
        <f t="shared" si="22"/>
        <v>1433.25</v>
      </c>
      <c r="F28" s="1">
        <f t="shared" si="22"/>
        <v>1504.9125000000001</v>
      </c>
      <c r="G28" s="3">
        <f t="shared" si="22"/>
        <v>1580.1581250000002</v>
      </c>
      <c r="H28" s="1">
        <f t="shared" si="9"/>
        <v>1649.6850825000001</v>
      </c>
      <c r="I28" s="1">
        <f t="shared" ref="I28:L31" si="26">H28*1.043</f>
        <v>1720.6215410474999</v>
      </c>
      <c r="J28" s="1">
        <f t="shared" si="26"/>
        <v>1794.6082673125422</v>
      </c>
      <c r="K28" s="1">
        <f t="shared" si="26"/>
        <v>1871.7764228069814</v>
      </c>
      <c r="L28" s="1">
        <f t="shared" si="26"/>
        <v>1952.2628089876814</v>
      </c>
      <c r="M28" s="1">
        <f t="shared" ref="M28:P31" si="27">L28*1.042</f>
        <v>2034.2578469651642</v>
      </c>
      <c r="N28" s="1">
        <f t="shared" si="27"/>
        <v>2119.696676537701</v>
      </c>
      <c r="O28" s="1">
        <f t="shared" si="27"/>
        <v>2208.7239369522845</v>
      </c>
      <c r="P28" s="1">
        <f t="shared" si="27"/>
        <v>2301.4903423042806</v>
      </c>
      <c r="Q28" s="1">
        <f t="shared" ref="Q28:S31" si="28">P28*1.041</f>
        <v>2395.851446338756</v>
      </c>
      <c r="R28" s="1">
        <f t="shared" si="28"/>
        <v>2494.0813556386447</v>
      </c>
      <c r="S28" s="3">
        <f t="shared" si="28"/>
        <v>2596.3386912198289</v>
      </c>
      <c r="T28" s="18">
        <f t="shared" si="13"/>
        <v>1.4504685425809101</v>
      </c>
      <c r="U28">
        <v>1300</v>
      </c>
      <c r="W28" s="1">
        <f t="shared" si="16"/>
        <v>2596.3386912198289</v>
      </c>
    </row>
    <row r="29" spans="1:23" ht="15.6" thickTop="1" thickBot="1" x14ac:dyDescent="0.35">
      <c r="A29" t="s">
        <v>46</v>
      </c>
      <c r="B29" s="6">
        <v>1</v>
      </c>
      <c r="C29" s="1">
        <v>1300</v>
      </c>
      <c r="D29" s="1">
        <f t="shared" si="22"/>
        <v>1365</v>
      </c>
      <c r="E29" s="1">
        <f t="shared" si="22"/>
        <v>1433.25</v>
      </c>
      <c r="F29" s="1">
        <f t="shared" si="22"/>
        <v>1504.9125000000001</v>
      </c>
      <c r="G29" s="3">
        <f t="shared" si="22"/>
        <v>1580.1581250000002</v>
      </c>
      <c r="H29" s="1">
        <f t="shared" si="9"/>
        <v>1649.6850825000001</v>
      </c>
      <c r="I29" s="1">
        <f t="shared" si="26"/>
        <v>1720.6215410474999</v>
      </c>
      <c r="J29" s="1">
        <f t="shared" si="26"/>
        <v>1794.6082673125422</v>
      </c>
      <c r="K29" s="1">
        <f t="shared" si="26"/>
        <v>1871.7764228069814</v>
      </c>
      <c r="L29" s="1">
        <f t="shared" si="26"/>
        <v>1952.2628089876814</v>
      </c>
      <c r="M29" s="1">
        <f t="shared" si="27"/>
        <v>2034.2578469651642</v>
      </c>
      <c r="N29" s="1">
        <f t="shared" si="27"/>
        <v>2119.696676537701</v>
      </c>
      <c r="O29" s="1">
        <f t="shared" si="27"/>
        <v>2208.7239369522845</v>
      </c>
      <c r="P29" s="1">
        <f t="shared" si="27"/>
        <v>2301.4903423042806</v>
      </c>
      <c r="Q29" s="1">
        <f t="shared" si="28"/>
        <v>2395.851446338756</v>
      </c>
      <c r="R29" s="1">
        <f t="shared" si="28"/>
        <v>2494.0813556386447</v>
      </c>
      <c r="S29" s="3">
        <f t="shared" si="28"/>
        <v>2596.3386912198289</v>
      </c>
      <c r="T29" s="18">
        <f t="shared" si="13"/>
        <v>1.4504685425809101</v>
      </c>
      <c r="U29">
        <v>1300</v>
      </c>
      <c r="W29" s="1">
        <f t="shared" si="16"/>
        <v>2596.3386912198289</v>
      </c>
    </row>
    <row r="30" spans="1:23" ht="15.6" thickTop="1" thickBot="1" x14ac:dyDescent="0.35">
      <c r="A30" t="s">
        <v>47</v>
      </c>
      <c r="B30" s="28">
        <v>0.5</v>
      </c>
      <c r="C30" s="1">
        <f>B30*1400</f>
        <v>700</v>
      </c>
      <c r="D30" s="1">
        <f t="shared" si="22"/>
        <v>735</v>
      </c>
      <c r="E30" s="1">
        <f t="shared" si="22"/>
        <v>771.75</v>
      </c>
      <c r="F30" s="1">
        <f t="shared" si="22"/>
        <v>810.33750000000009</v>
      </c>
      <c r="G30" s="3">
        <f t="shared" si="22"/>
        <v>850.85437500000012</v>
      </c>
      <c r="H30" s="1">
        <f t="shared" si="9"/>
        <v>888.29196750000017</v>
      </c>
      <c r="I30" s="1">
        <f t="shared" si="26"/>
        <v>926.48852210250016</v>
      </c>
      <c r="J30" s="1">
        <f t="shared" si="26"/>
        <v>966.32752855290755</v>
      </c>
      <c r="K30" s="1">
        <f t="shared" si="26"/>
        <v>1007.8796122806825</v>
      </c>
      <c r="L30" s="1">
        <f t="shared" si="26"/>
        <v>1051.2184356087519</v>
      </c>
      <c r="M30" s="1">
        <f t="shared" si="27"/>
        <v>1095.3696099043195</v>
      </c>
      <c r="N30" s="1">
        <f t="shared" si="27"/>
        <v>1141.375133520301</v>
      </c>
      <c r="O30" s="1">
        <f t="shared" si="27"/>
        <v>1189.3128891281538</v>
      </c>
      <c r="P30" s="1">
        <f t="shared" si="27"/>
        <v>1239.2640304715362</v>
      </c>
      <c r="Q30" s="1">
        <f t="shared" si="28"/>
        <v>1290.073855720869</v>
      </c>
      <c r="R30" s="1">
        <f t="shared" si="28"/>
        <v>1342.9668838054245</v>
      </c>
      <c r="S30" s="3">
        <f t="shared" si="28"/>
        <v>1398.0285260414469</v>
      </c>
      <c r="T30" s="18">
        <f t="shared" si="13"/>
        <v>1.5620430458563652</v>
      </c>
      <c r="U30">
        <v>1400</v>
      </c>
      <c r="W30" s="1">
        <f t="shared" si="16"/>
        <v>1398.0285260414469</v>
      </c>
    </row>
    <row r="31" spans="1:23" ht="15.6" thickTop="1" thickBot="1" x14ac:dyDescent="0.35">
      <c r="A31" t="s">
        <v>23</v>
      </c>
      <c r="B31" s="28">
        <v>1</v>
      </c>
      <c r="C31" s="1">
        <v>2000</v>
      </c>
      <c r="D31" s="1">
        <f t="shared" si="22"/>
        <v>2100</v>
      </c>
      <c r="E31" s="1">
        <f t="shared" si="22"/>
        <v>2205</v>
      </c>
      <c r="F31" s="1">
        <f t="shared" si="22"/>
        <v>2315.25</v>
      </c>
      <c r="G31" s="3">
        <f t="shared" si="22"/>
        <v>2431.0125000000003</v>
      </c>
      <c r="H31" s="1">
        <f t="shared" si="9"/>
        <v>2537.9770500000004</v>
      </c>
      <c r="I31" s="1">
        <f t="shared" si="26"/>
        <v>2647.1100631500003</v>
      </c>
      <c r="J31" s="1">
        <f t="shared" si="26"/>
        <v>2760.93579586545</v>
      </c>
      <c r="K31" s="1">
        <f t="shared" si="26"/>
        <v>2879.6560350876643</v>
      </c>
      <c r="L31" s="1">
        <f t="shared" si="26"/>
        <v>3003.4812445964335</v>
      </c>
      <c r="M31" s="1">
        <f t="shared" si="27"/>
        <v>3129.6274568694839</v>
      </c>
      <c r="N31" s="1">
        <f t="shared" si="27"/>
        <v>3261.0718100580025</v>
      </c>
      <c r="O31" s="1">
        <f t="shared" si="27"/>
        <v>3398.0368260804389</v>
      </c>
      <c r="P31" s="1">
        <f t="shared" si="27"/>
        <v>3540.7543727758175</v>
      </c>
      <c r="Q31" s="1">
        <f t="shared" si="28"/>
        <v>3685.9253020596257</v>
      </c>
      <c r="R31" s="1">
        <f t="shared" si="28"/>
        <v>3837.0482394440701</v>
      </c>
      <c r="S31" s="59">
        <f t="shared" si="28"/>
        <v>3994.3672172612764</v>
      </c>
      <c r="T31" s="18">
        <f t="shared" si="13"/>
        <v>2.2314900655090928</v>
      </c>
      <c r="U31">
        <v>2000</v>
      </c>
      <c r="W31" s="1">
        <f t="shared" si="16"/>
        <v>3994.3672172612764</v>
      </c>
    </row>
    <row r="32" spans="1:23" ht="15.6" thickTop="1" thickBot="1" x14ac:dyDescent="0.35">
      <c r="A32" t="s">
        <v>7</v>
      </c>
      <c r="B32" s="6">
        <v>1</v>
      </c>
      <c r="C32" s="7">
        <v>820</v>
      </c>
      <c r="D32" s="7">
        <v>886</v>
      </c>
      <c r="E32" s="7">
        <v>934.7299999999999</v>
      </c>
      <c r="F32" s="7">
        <v>986.14014999999984</v>
      </c>
      <c r="G32" s="7">
        <v>1040.3778582499997</v>
      </c>
      <c r="H32" s="7">
        <v>1090.3159954459998</v>
      </c>
      <c r="I32" s="7">
        <v>1141.5608472319616</v>
      </c>
      <c r="J32" s="7">
        <v>1195.2142070518637</v>
      </c>
      <c r="K32" s="7">
        <v>1251.3892747833013</v>
      </c>
      <c r="L32" s="7">
        <v>1310.2045706981164</v>
      </c>
      <c r="M32" s="7">
        <v>1370.4739809502298</v>
      </c>
      <c r="N32" s="7">
        <v>1433.5157840739405</v>
      </c>
      <c r="O32" s="7">
        <v>1499.4575101413418</v>
      </c>
      <c r="P32" s="7">
        <v>1568.4325556078436</v>
      </c>
      <c r="Q32" s="7">
        <v>1639.0120206101965</v>
      </c>
      <c r="R32" s="7">
        <v>1712.7675615376552</v>
      </c>
      <c r="S32" s="7">
        <v>1789.8421018068495</v>
      </c>
      <c r="T32" s="18">
        <f t="shared" si="13"/>
        <v>0.9999117887189104</v>
      </c>
      <c r="V32" s="1">
        <f>B32</f>
        <v>1</v>
      </c>
      <c r="W32" s="1">
        <f t="shared" si="16"/>
        <v>1789.8421018068495</v>
      </c>
    </row>
    <row r="33" spans="1:23" ht="15.6" thickTop="1" thickBot="1" x14ac:dyDescent="0.35">
      <c r="A33" t="s">
        <v>24</v>
      </c>
      <c r="B33" s="28">
        <v>2</v>
      </c>
      <c r="C33" s="1">
        <f>B33*1300</f>
        <v>2600</v>
      </c>
      <c r="D33" s="1">
        <f t="shared" ref="D33:G34" si="29">C33*1.05</f>
        <v>2730</v>
      </c>
      <c r="E33" s="1">
        <f t="shared" si="29"/>
        <v>2866.5</v>
      </c>
      <c r="F33" s="1">
        <f t="shared" si="29"/>
        <v>3009.8250000000003</v>
      </c>
      <c r="G33" s="3">
        <f t="shared" si="29"/>
        <v>3160.3162500000003</v>
      </c>
      <c r="H33" s="1">
        <f t="shared" si="9"/>
        <v>3299.3701650000003</v>
      </c>
      <c r="I33" s="1">
        <f t="shared" ref="I33:L34" si="30">H33*1.043</f>
        <v>3441.2430820949999</v>
      </c>
      <c r="J33" s="1">
        <f t="shared" si="30"/>
        <v>3589.2165346250845</v>
      </c>
      <c r="K33" s="1">
        <f t="shared" si="30"/>
        <v>3743.5528456139627</v>
      </c>
      <c r="L33" s="1">
        <f t="shared" si="30"/>
        <v>3904.5256179753628</v>
      </c>
      <c r="M33" s="1">
        <f t="shared" ref="M33:P34" si="31">L33*1.042</f>
        <v>4068.5156939303283</v>
      </c>
      <c r="N33" s="1">
        <f>M33*1.042</f>
        <v>4239.393353075402</v>
      </c>
      <c r="O33" s="1">
        <f>N33*1.042</f>
        <v>4417.447873904569</v>
      </c>
      <c r="P33" s="1">
        <f>O33*1.042</f>
        <v>4602.9806846085612</v>
      </c>
      <c r="Q33" s="1">
        <f>P33*1.041</f>
        <v>4791.702892677512</v>
      </c>
      <c r="R33" s="1">
        <f>Q33*1.041</f>
        <v>4988.1627112772894</v>
      </c>
      <c r="S33" s="61">
        <f>R33*1.041</f>
        <v>5192.6773824396578</v>
      </c>
      <c r="T33" s="18">
        <f t="shared" si="13"/>
        <v>1.4504685425809101</v>
      </c>
      <c r="W33" s="1">
        <f t="shared" si="16"/>
        <v>5192.6773824396578</v>
      </c>
    </row>
    <row r="34" spans="1:23" ht="15.6" thickTop="1" thickBot="1" x14ac:dyDescent="0.35">
      <c r="A34" t="s">
        <v>22</v>
      </c>
      <c r="B34" s="28">
        <v>2</v>
      </c>
      <c r="C34" s="1">
        <f>2*2300</f>
        <v>4600</v>
      </c>
      <c r="D34" s="1">
        <f t="shared" si="29"/>
        <v>4830</v>
      </c>
      <c r="E34" s="1">
        <f t="shared" si="29"/>
        <v>5071.5</v>
      </c>
      <c r="F34" s="1">
        <f t="shared" si="29"/>
        <v>5325.0749999999998</v>
      </c>
      <c r="G34" s="3">
        <f t="shared" si="29"/>
        <v>5591.3287499999997</v>
      </c>
      <c r="H34" s="1">
        <f t="shared" si="9"/>
        <v>5837.3472149999998</v>
      </c>
      <c r="I34" s="1">
        <f t="shared" si="30"/>
        <v>6088.3531452449997</v>
      </c>
      <c r="J34" s="1">
        <f t="shared" si="30"/>
        <v>6350.152330490534</v>
      </c>
      <c r="K34" s="1">
        <f t="shared" si="30"/>
        <v>6623.2088807016262</v>
      </c>
      <c r="L34" s="1">
        <f t="shared" si="30"/>
        <v>6908.0068625717959</v>
      </c>
      <c r="M34" s="1">
        <f t="shared" si="31"/>
        <v>7198.1431507998113</v>
      </c>
      <c r="N34" s="1">
        <f t="shared" si="31"/>
        <v>7500.4651631334036</v>
      </c>
      <c r="O34" s="1">
        <f t="shared" si="31"/>
        <v>7815.484699985007</v>
      </c>
      <c r="P34" s="1">
        <f t="shared" si="31"/>
        <v>8143.7350573843778</v>
      </c>
      <c r="Q34" s="1">
        <f t="shared" ref="Q34:S34" si="32">P34*1.041</f>
        <v>8477.6281947371372</v>
      </c>
      <c r="R34" s="1">
        <f t="shared" si="32"/>
        <v>8825.210950721359</v>
      </c>
      <c r="S34" s="60">
        <f t="shared" si="32"/>
        <v>9187.0445997009338</v>
      </c>
      <c r="T34" s="18">
        <f t="shared" si="13"/>
        <v>2.5662135753354565</v>
      </c>
      <c r="U34">
        <v>2300</v>
      </c>
      <c r="V34">
        <f>SUM(V8:V32)</f>
        <v>30</v>
      </c>
      <c r="W34" s="1">
        <f t="shared" si="16"/>
        <v>9187.0445997009338</v>
      </c>
    </row>
    <row r="35" spans="1:23" ht="15.6" thickTop="1" thickBot="1" x14ac:dyDescent="0.35">
      <c r="B35" t="s">
        <v>28</v>
      </c>
      <c r="C35" s="19">
        <f>SUM(C4:C34)</f>
        <v>95702.5</v>
      </c>
      <c r="D35" s="20">
        <f t="shared" ref="D35:S35" si="33">SUM(D4:D34)</f>
        <v>100962.625</v>
      </c>
      <c r="E35" s="20">
        <f t="shared" si="33"/>
        <v>106094.92624999999</v>
      </c>
      <c r="F35" s="20">
        <f t="shared" si="33"/>
        <v>111544.05450000006</v>
      </c>
      <c r="G35" s="20">
        <f t="shared" si="33"/>
        <v>117269.17824749993</v>
      </c>
      <c r="H35" s="20">
        <f t="shared" si="33"/>
        <v>122553.86743337997</v>
      </c>
      <c r="I35" s="20">
        <f t="shared" si="33"/>
        <v>127954.52165246881</v>
      </c>
      <c r="J35" s="20">
        <f t="shared" si="33"/>
        <v>133593.55338519279</v>
      </c>
      <c r="K35" s="20">
        <f t="shared" si="33"/>
        <v>139481.50188560231</v>
      </c>
      <c r="L35" s="20">
        <f t="shared" si="33"/>
        <v>145629.37317965715</v>
      </c>
      <c r="M35" s="20">
        <f t="shared" si="33"/>
        <v>151903.03140168666</v>
      </c>
      <c r="N35" s="20">
        <f t="shared" si="33"/>
        <v>158447.4155982715</v>
      </c>
      <c r="O35" s="20">
        <f t="shared" si="33"/>
        <v>165274.22894748772</v>
      </c>
      <c r="P35" s="20">
        <f t="shared" si="33"/>
        <v>172395.68146449921</v>
      </c>
      <c r="Q35" s="20">
        <f t="shared" si="33"/>
        <v>179652.11631121652</v>
      </c>
      <c r="R35" s="20">
        <f t="shared" si="33"/>
        <v>187214.53452244969</v>
      </c>
      <c r="S35" s="22">
        <f t="shared" si="33"/>
        <v>195095.86254525479</v>
      </c>
      <c r="W35" s="1">
        <f>SUM(W8:W34)</f>
        <v>82765.719278722332</v>
      </c>
    </row>
    <row r="36" spans="1:23" x14ac:dyDescent="0.3">
      <c r="C36" s="1"/>
      <c r="D36" s="1"/>
      <c r="E36" s="1"/>
      <c r="F36" s="1"/>
      <c r="G36" s="1"/>
      <c r="H36" s="1"/>
      <c r="I36" s="1"/>
      <c r="J36" s="1"/>
      <c r="K36" s="1"/>
      <c r="L36" s="1"/>
      <c r="M36" s="1"/>
      <c r="N36" s="1"/>
      <c r="O36" s="1"/>
      <c r="P36" s="1"/>
      <c r="Q36" s="1"/>
      <c r="R36" s="1"/>
      <c r="S36" s="1"/>
      <c r="W36" s="18">
        <f>W35/S35</f>
        <v>0.42423103288273911</v>
      </c>
    </row>
    <row r="38" spans="1:23" x14ac:dyDescent="0.3">
      <c r="A38" t="s">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42BAF-96E4-467A-9678-2765E1077AC7}">
  <dimension ref="A1:T36"/>
  <sheetViews>
    <sheetView workbookViewId="0"/>
  </sheetViews>
  <sheetFormatPr defaultRowHeight="14.4" x14ac:dyDescent="0.3"/>
  <cols>
    <col min="1" max="1" width="34" customWidth="1"/>
  </cols>
  <sheetData>
    <row r="1" spans="1:20" x14ac:dyDescent="0.3">
      <c r="C1" s="4">
        <v>2024</v>
      </c>
      <c r="D1" s="4">
        <v>2025</v>
      </c>
      <c r="E1" s="4">
        <v>2026</v>
      </c>
      <c r="F1" s="4">
        <v>2027</v>
      </c>
      <c r="G1" s="5">
        <v>2028</v>
      </c>
      <c r="H1" s="4">
        <v>2029</v>
      </c>
      <c r="I1" s="4">
        <v>2030</v>
      </c>
      <c r="J1" s="4">
        <v>2031</v>
      </c>
      <c r="K1" s="4">
        <v>2032</v>
      </c>
      <c r="L1" s="4">
        <v>2033</v>
      </c>
      <c r="M1" s="4">
        <v>2034</v>
      </c>
      <c r="N1" s="4">
        <v>2035</v>
      </c>
      <c r="O1" s="4">
        <v>2036</v>
      </c>
      <c r="P1" s="4">
        <v>2037</v>
      </c>
      <c r="Q1" s="4">
        <v>2038</v>
      </c>
      <c r="R1" s="4">
        <v>2039</v>
      </c>
      <c r="S1" s="4">
        <v>2040</v>
      </c>
      <c r="T1" t="s">
        <v>18</v>
      </c>
    </row>
    <row r="2" spans="1:20" x14ac:dyDescent="0.3">
      <c r="A2" t="s">
        <v>0</v>
      </c>
      <c r="B2" t="s">
        <v>11</v>
      </c>
      <c r="G2" s="2"/>
    </row>
    <row r="3" spans="1:20" ht="15" thickBot="1" x14ac:dyDescent="0.35">
      <c r="A3" t="s">
        <v>1</v>
      </c>
      <c r="C3" s="9">
        <v>820</v>
      </c>
      <c r="D3" s="9">
        <v>886</v>
      </c>
      <c r="E3" s="9">
        <f>D3*1.055</f>
        <v>934.7299999999999</v>
      </c>
      <c r="F3" s="9">
        <f t="shared" ref="F3:G3" si="0">E3*1.055</f>
        <v>986.14014999999984</v>
      </c>
      <c r="G3" s="9">
        <f t="shared" si="0"/>
        <v>1040.3778582499997</v>
      </c>
      <c r="H3" s="9">
        <f>G3*1.048</f>
        <v>1090.3159954459998</v>
      </c>
      <c r="I3" s="9">
        <f>H3*1.047</f>
        <v>1141.5608472319616</v>
      </c>
      <c r="J3" s="9">
        <f t="shared" ref="J3:L3" si="1">I3*1.047</f>
        <v>1195.2142070518637</v>
      </c>
      <c r="K3" s="9">
        <f t="shared" si="1"/>
        <v>1251.3892747833013</v>
      </c>
      <c r="L3" s="9">
        <f t="shared" si="1"/>
        <v>1310.2045706981164</v>
      </c>
      <c r="M3" s="9">
        <f>L3*1.046</f>
        <v>1370.4739809502298</v>
      </c>
      <c r="N3" s="9">
        <f t="shared" ref="N3:P3" si="2">M3*1.046</f>
        <v>1433.5157840739405</v>
      </c>
      <c r="O3" s="9">
        <f t="shared" si="2"/>
        <v>1499.4575101413418</v>
      </c>
      <c r="P3" s="9">
        <f t="shared" si="2"/>
        <v>1568.4325556078436</v>
      </c>
      <c r="Q3" s="9">
        <f>P3*1.045</f>
        <v>1639.0120206101965</v>
      </c>
      <c r="R3" s="9">
        <f t="shared" ref="R3:S3" si="3">Q3*1.045</f>
        <v>1712.7675615376552</v>
      </c>
      <c r="S3" s="9">
        <f t="shared" si="3"/>
        <v>1789.8421018068495</v>
      </c>
    </row>
    <row r="4" spans="1:20" ht="15.6" thickTop="1" thickBot="1" x14ac:dyDescent="0.35">
      <c r="A4" t="s">
        <v>49</v>
      </c>
      <c r="B4" s="27">
        <v>12</v>
      </c>
      <c r="C4" s="10">
        <f>12*1200</f>
        <v>14400</v>
      </c>
      <c r="D4" s="11">
        <f>C4*1.05</f>
        <v>15120</v>
      </c>
      <c r="E4" s="11">
        <f>D4*1.05</f>
        <v>15876</v>
      </c>
      <c r="F4" s="11">
        <f t="shared" ref="F4:G4" si="4">E4*1.05</f>
        <v>16669.8</v>
      </c>
      <c r="G4" s="12">
        <f t="shared" si="4"/>
        <v>17503.29</v>
      </c>
      <c r="H4" s="11">
        <f>G4*1.044</f>
        <v>18273.43476</v>
      </c>
      <c r="I4" s="11">
        <f>H4*1.043</f>
        <v>19059.19245468</v>
      </c>
      <c r="J4" s="11">
        <f t="shared" ref="J4:L4" si="5">I4*1.043</f>
        <v>19878.737730231238</v>
      </c>
      <c r="K4" s="11">
        <f t="shared" si="5"/>
        <v>20733.52345263118</v>
      </c>
      <c r="L4" s="11">
        <f t="shared" si="5"/>
        <v>21625.064961094318</v>
      </c>
      <c r="M4" s="11">
        <f>L4*1.042</f>
        <v>22533.31768946028</v>
      </c>
      <c r="N4" s="11">
        <f t="shared" ref="N4:P4" si="6">M4*1.042</f>
        <v>23479.717032417611</v>
      </c>
      <c r="O4" s="11">
        <f t="shared" si="6"/>
        <v>24465.865147779154</v>
      </c>
      <c r="P4" s="11">
        <f t="shared" si="6"/>
        <v>25493.431483985878</v>
      </c>
      <c r="Q4" s="11">
        <f>P4*1.041</f>
        <v>26538.662174829296</v>
      </c>
      <c r="R4" s="11">
        <f t="shared" ref="R4:S4" si="7">Q4*1.041</f>
        <v>27626.747323997297</v>
      </c>
      <c r="S4" s="13">
        <f t="shared" si="7"/>
        <v>28759.443964281185</v>
      </c>
      <c r="T4" s="18">
        <f>S4/B4/S3</f>
        <v>1.3390121552830676</v>
      </c>
    </row>
    <row r="5" spans="1:20" ht="15.6" thickTop="1" thickBot="1" x14ac:dyDescent="0.35">
      <c r="A5" t="s">
        <v>50</v>
      </c>
      <c r="B5" s="27">
        <v>20</v>
      </c>
      <c r="C5" s="14">
        <f>20*1400</f>
        <v>28000</v>
      </c>
      <c r="D5" s="15">
        <f t="shared" ref="D5:G7" si="8">C5*1.05</f>
        <v>29400</v>
      </c>
      <c r="E5" s="15">
        <f t="shared" si="8"/>
        <v>30870</v>
      </c>
      <c r="F5" s="15">
        <f t="shared" si="8"/>
        <v>32413.5</v>
      </c>
      <c r="G5" s="16">
        <f t="shared" si="8"/>
        <v>34034.175000000003</v>
      </c>
      <c r="H5" s="15">
        <f t="shared" ref="H5:H34" si="9">G5*1.044</f>
        <v>35531.678700000004</v>
      </c>
      <c r="I5" s="15">
        <f t="shared" ref="I5:L7" si="10">H5*1.043</f>
        <v>37059.540884100003</v>
      </c>
      <c r="J5" s="15">
        <f t="shared" si="10"/>
        <v>38653.101142116298</v>
      </c>
      <c r="K5" s="15">
        <f t="shared" si="10"/>
        <v>40315.184491227294</v>
      </c>
      <c r="L5" s="15">
        <f t="shared" si="10"/>
        <v>42048.737424350067</v>
      </c>
      <c r="M5" s="15">
        <f t="shared" ref="M5:P7" si="11">L5*1.042</f>
        <v>43814.78439617277</v>
      </c>
      <c r="N5" s="15">
        <f t="shared" si="11"/>
        <v>45655.005340812029</v>
      </c>
      <c r="O5" s="15">
        <f t="shared" si="11"/>
        <v>47572.515565126138</v>
      </c>
      <c r="P5" s="15">
        <f t="shared" si="11"/>
        <v>49570.56121886144</v>
      </c>
      <c r="Q5" s="15">
        <f t="shared" ref="Q5:S7" si="12">P5*1.041</f>
        <v>51602.954228834758</v>
      </c>
      <c r="R5" s="15">
        <f t="shared" si="12"/>
        <v>53718.675352216982</v>
      </c>
      <c r="S5" s="17">
        <f t="shared" si="12"/>
        <v>55921.141041657873</v>
      </c>
      <c r="T5" s="18">
        <f>S5/B5/1790</f>
        <v>1.5620430458563652</v>
      </c>
    </row>
    <row r="6" spans="1:20" ht="15.6" thickTop="1" thickBot="1" x14ac:dyDescent="0.35">
      <c r="A6" t="s">
        <v>12</v>
      </c>
      <c r="B6" s="8">
        <v>2</v>
      </c>
      <c r="C6" s="19">
        <f>2*1200</f>
        <v>2400</v>
      </c>
      <c r="D6" s="20">
        <f t="shared" si="8"/>
        <v>2520</v>
      </c>
      <c r="E6" s="20">
        <f t="shared" si="8"/>
        <v>2646</v>
      </c>
      <c r="F6" s="20">
        <f t="shared" si="8"/>
        <v>2778.3</v>
      </c>
      <c r="G6" s="21">
        <f t="shared" si="8"/>
        <v>2917.2150000000001</v>
      </c>
      <c r="H6" s="20">
        <f t="shared" si="9"/>
        <v>3045.5724600000003</v>
      </c>
      <c r="I6" s="20">
        <f t="shared" si="10"/>
        <v>3176.53207578</v>
      </c>
      <c r="J6" s="20">
        <f t="shared" si="10"/>
        <v>3313.1229550385397</v>
      </c>
      <c r="K6" s="20">
        <f t="shared" si="10"/>
        <v>3455.5872421051968</v>
      </c>
      <c r="L6" s="20">
        <f t="shared" si="10"/>
        <v>3604.17749351572</v>
      </c>
      <c r="M6" s="20">
        <f t="shared" si="11"/>
        <v>3755.5529482433803</v>
      </c>
      <c r="N6" s="20">
        <f t="shared" si="11"/>
        <v>3913.2861720696023</v>
      </c>
      <c r="O6" s="20">
        <f t="shared" si="11"/>
        <v>4077.6441912965256</v>
      </c>
      <c r="P6" s="20">
        <f t="shared" si="11"/>
        <v>4248.9052473309803</v>
      </c>
      <c r="Q6" s="20">
        <f t="shared" si="12"/>
        <v>4423.1103624715497</v>
      </c>
      <c r="R6" s="20">
        <f t="shared" si="12"/>
        <v>4604.4578873328828</v>
      </c>
      <c r="S6" s="22">
        <f t="shared" si="12"/>
        <v>4793.2406607135308</v>
      </c>
      <c r="T6" s="18">
        <f>S6/B6/1790</f>
        <v>1.3388940393054556</v>
      </c>
    </row>
    <row r="7" spans="1:20" ht="15.6" thickTop="1" thickBot="1" x14ac:dyDescent="0.35">
      <c r="A7" t="s">
        <v>13</v>
      </c>
      <c r="B7" s="28">
        <v>5</v>
      </c>
      <c r="C7" s="1">
        <f>5*1100</f>
        <v>5500</v>
      </c>
      <c r="D7" s="1">
        <f t="shared" si="8"/>
        <v>5775</v>
      </c>
      <c r="E7" s="1">
        <f t="shared" si="8"/>
        <v>6063.75</v>
      </c>
      <c r="F7" s="1">
        <f t="shared" si="8"/>
        <v>6366.9375</v>
      </c>
      <c r="G7" s="3">
        <f t="shared" si="8"/>
        <v>6685.2843750000002</v>
      </c>
      <c r="H7" s="1">
        <f t="shared" si="9"/>
        <v>6979.4368875</v>
      </c>
      <c r="I7" s="1">
        <f t="shared" si="10"/>
        <v>7279.5526736624997</v>
      </c>
      <c r="J7" s="1">
        <f t="shared" si="10"/>
        <v>7592.5734386299864</v>
      </c>
      <c r="K7" s="1">
        <f t="shared" si="10"/>
        <v>7919.0540964910751</v>
      </c>
      <c r="L7" s="1">
        <f t="shared" si="10"/>
        <v>8259.573422640191</v>
      </c>
      <c r="M7" s="1">
        <f t="shared" si="11"/>
        <v>8606.4755063910798</v>
      </c>
      <c r="N7" s="1">
        <f t="shared" si="11"/>
        <v>8967.9474776595052</v>
      </c>
      <c r="O7" s="1">
        <f t="shared" si="11"/>
        <v>9344.6012717212052</v>
      </c>
      <c r="P7" s="1">
        <f t="shared" si="11"/>
        <v>9737.0745251334956</v>
      </c>
      <c r="Q7" s="1">
        <f t="shared" si="12"/>
        <v>10136.294580663969</v>
      </c>
      <c r="R7" s="1">
        <f t="shared" si="12"/>
        <v>10551.882658471191</v>
      </c>
      <c r="S7" s="1">
        <f t="shared" si="12"/>
        <v>10984.509847468509</v>
      </c>
      <c r="T7" s="18">
        <f t="shared" ref="T7:T34" si="13">S7/B7/1790</f>
        <v>1.2273195360300011</v>
      </c>
    </row>
    <row r="8" spans="1:20" ht="15.6" thickTop="1" thickBot="1" x14ac:dyDescent="0.35">
      <c r="A8" t="s">
        <v>14</v>
      </c>
      <c r="B8" s="28">
        <v>11</v>
      </c>
      <c r="C8" s="7">
        <f>11*820</f>
        <v>9020</v>
      </c>
      <c r="D8" s="7">
        <f>11*D3</f>
        <v>9746</v>
      </c>
      <c r="E8" s="7">
        <f>11*E3</f>
        <v>10282.029999999999</v>
      </c>
      <c r="F8" s="7">
        <f>B8*F3</f>
        <v>10847.541649999997</v>
      </c>
      <c r="G8" s="7">
        <f>B8*G3</f>
        <v>11444.156440749997</v>
      </c>
      <c r="H8" s="7">
        <f>B8*H3</f>
        <v>11993.475949905998</v>
      </c>
      <c r="I8" s="7">
        <f>B8*I3</f>
        <v>12557.169319551578</v>
      </c>
      <c r="J8" s="7">
        <f>B8*J3</f>
        <v>13147.356277570501</v>
      </c>
      <c r="K8" s="7">
        <f>B8*K3</f>
        <v>13765.282022616315</v>
      </c>
      <c r="L8" s="7">
        <f>B8*L3</f>
        <v>14412.250277679281</v>
      </c>
      <c r="M8" s="7">
        <f>B8*M3</f>
        <v>15075.213790452528</v>
      </c>
      <c r="N8" s="7">
        <f>B8*N3</f>
        <v>15768.673624813346</v>
      </c>
      <c r="O8" s="7">
        <f>B8*O3</f>
        <v>16494.032611554761</v>
      </c>
      <c r="P8" s="7">
        <f>B8*P3</f>
        <v>17252.758111686278</v>
      </c>
      <c r="Q8" s="7">
        <f>B8*Q3</f>
        <v>18029.132226712161</v>
      </c>
      <c r="R8" s="7">
        <f>B8*R3</f>
        <v>18840.443176914207</v>
      </c>
      <c r="S8" s="7">
        <f>B8*S3</f>
        <v>19688.263119875344</v>
      </c>
      <c r="T8" s="18">
        <f t="shared" si="13"/>
        <v>0.9999117887189104</v>
      </c>
    </row>
    <row r="9" spans="1:20" ht="15.6" thickTop="1" thickBot="1" x14ac:dyDescent="0.35">
      <c r="A9" t="s">
        <v>15</v>
      </c>
      <c r="B9" s="6">
        <v>1.5</v>
      </c>
      <c r="C9" s="1">
        <f>845+0.5*820</f>
        <v>1255</v>
      </c>
      <c r="D9" s="7">
        <f>D3*1.5</f>
        <v>1329</v>
      </c>
      <c r="E9" s="7">
        <f>E3*1.5</f>
        <v>1402.0949999999998</v>
      </c>
      <c r="F9" s="7">
        <f>B9*F3</f>
        <v>1479.2102249999998</v>
      </c>
      <c r="G9" s="7">
        <f>B9*G3</f>
        <v>1560.5667873749994</v>
      </c>
      <c r="H9" s="7">
        <f>B9*H3</f>
        <v>1635.4739931689996</v>
      </c>
      <c r="I9" s="7">
        <f>B9*I3</f>
        <v>1712.3412708479423</v>
      </c>
      <c r="J9" s="7">
        <f>B9*J3</f>
        <v>1792.8213105777954</v>
      </c>
      <c r="K9" s="7">
        <f>B9*K3</f>
        <v>1877.0839121749518</v>
      </c>
      <c r="L9" s="7">
        <f>B9*L3</f>
        <v>1965.3068560471747</v>
      </c>
      <c r="M9" s="7">
        <f>B9*M3</f>
        <v>2055.7109714253447</v>
      </c>
      <c r="N9" s="7">
        <f>B9*N3</f>
        <v>2150.2736761109109</v>
      </c>
      <c r="O9" s="7">
        <f>B9*O3</f>
        <v>2249.1862652120126</v>
      </c>
      <c r="P9" s="7">
        <f>B9*P3</f>
        <v>2352.6488334117653</v>
      </c>
      <c r="Q9" s="7">
        <f>B9*Q3</f>
        <v>2458.5180309152947</v>
      </c>
      <c r="R9" s="7">
        <f>B9*R3</f>
        <v>2569.1513423064825</v>
      </c>
      <c r="S9" s="7">
        <f>B9*S3</f>
        <v>2684.7631527102744</v>
      </c>
      <c r="T9" s="18">
        <f t="shared" si="13"/>
        <v>0.9999117887189104</v>
      </c>
    </row>
    <row r="10" spans="1:20" ht="15.6" thickTop="1" thickBot="1" x14ac:dyDescent="0.35">
      <c r="A10" t="s">
        <v>16</v>
      </c>
      <c r="B10" s="28">
        <v>2.5</v>
      </c>
      <c r="C10" s="7">
        <f>B10*C3</f>
        <v>2050</v>
      </c>
      <c r="D10" s="7">
        <f>B10*D3</f>
        <v>2215</v>
      </c>
      <c r="E10" s="7">
        <f>B10*E3</f>
        <v>2336.8249999999998</v>
      </c>
      <c r="F10" s="7">
        <f>B10*F3</f>
        <v>2465.3503749999995</v>
      </c>
      <c r="G10" s="7">
        <f>B10*G3</f>
        <v>2600.9446456249993</v>
      </c>
      <c r="H10" s="7">
        <f>B10*H3</f>
        <v>2725.7899886149994</v>
      </c>
      <c r="I10" s="7">
        <f>B10*I3</f>
        <v>2853.9021180799041</v>
      </c>
      <c r="J10" s="7">
        <f>B10*J3</f>
        <v>2988.0355176296594</v>
      </c>
      <c r="K10" s="7">
        <f>B10*K3</f>
        <v>3128.4731869582533</v>
      </c>
      <c r="L10" s="7">
        <f>B10*L3</f>
        <v>3275.5114267452909</v>
      </c>
      <c r="M10" s="7">
        <f>B10*M3</f>
        <v>3426.1849523755745</v>
      </c>
      <c r="N10" s="7">
        <f>B10*N3</f>
        <v>3583.7894601848511</v>
      </c>
      <c r="O10" s="7">
        <f>B10*O3</f>
        <v>3748.6437753533546</v>
      </c>
      <c r="P10" s="7">
        <f>B10*P3</f>
        <v>3921.0813890196091</v>
      </c>
      <c r="Q10" s="7">
        <f>B10*Q3</f>
        <v>4097.5300515254912</v>
      </c>
      <c r="R10" s="7">
        <f>B10*R3</f>
        <v>4281.9189038441382</v>
      </c>
      <c r="S10" s="7">
        <f>B10*S3</f>
        <v>4474.6052545171242</v>
      </c>
      <c r="T10" s="18">
        <f t="shared" si="13"/>
        <v>0.99991178871891051</v>
      </c>
    </row>
    <row r="11" spans="1:20" ht="15.6" thickTop="1" thickBot="1" x14ac:dyDescent="0.35">
      <c r="A11" t="s">
        <v>17</v>
      </c>
      <c r="B11" s="6">
        <v>0.5</v>
      </c>
      <c r="C11" s="7">
        <f>B11*C3</f>
        <v>410</v>
      </c>
      <c r="D11" s="7">
        <f>B11*D3</f>
        <v>443</v>
      </c>
      <c r="E11" s="7">
        <f>B11*E3</f>
        <v>467.36499999999995</v>
      </c>
      <c r="F11" s="7">
        <f>B11*F3</f>
        <v>493.07007499999992</v>
      </c>
      <c r="G11" s="7">
        <f>B11*G3</f>
        <v>520.18892912499985</v>
      </c>
      <c r="H11" s="7">
        <f>B11*H3</f>
        <v>545.15799772299988</v>
      </c>
      <c r="I11" s="7">
        <f>B11*I3</f>
        <v>570.78042361598079</v>
      </c>
      <c r="J11" s="7">
        <f>B11*J3</f>
        <v>597.60710352593185</v>
      </c>
      <c r="K11" s="7">
        <f>B11*K3</f>
        <v>625.69463739165064</v>
      </c>
      <c r="L11" s="7">
        <f>B11*L3</f>
        <v>655.10228534905821</v>
      </c>
      <c r="M11" s="7">
        <f>B11*M3</f>
        <v>685.23699047511491</v>
      </c>
      <c r="N11" s="7">
        <f>B11*N3</f>
        <v>716.75789203697025</v>
      </c>
      <c r="O11" s="7">
        <f>B11*O3</f>
        <v>749.7287550706709</v>
      </c>
      <c r="P11" s="7">
        <f>B11*P3</f>
        <v>784.2162778039218</v>
      </c>
      <c r="Q11" s="7">
        <f>B11*Q3</f>
        <v>819.50601030509824</v>
      </c>
      <c r="R11" s="7">
        <f>B11*R3</f>
        <v>856.38378076882759</v>
      </c>
      <c r="S11" s="7">
        <f>B11*S3</f>
        <v>894.92105090342477</v>
      </c>
      <c r="T11" s="18">
        <f t="shared" si="13"/>
        <v>0.9999117887189104</v>
      </c>
    </row>
    <row r="12" spans="1:20" ht="15.6" thickTop="1" thickBot="1" x14ac:dyDescent="0.35">
      <c r="A12" t="s">
        <v>10</v>
      </c>
      <c r="B12" s="28">
        <v>3</v>
      </c>
      <c r="C12" s="7">
        <f>B12*C3</f>
        <v>2460</v>
      </c>
      <c r="D12" s="7">
        <f>B12*D3</f>
        <v>2658</v>
      </c>
      <c r="E12" s="7">
        <f>B12*E3</f>
        <v>2804.1899999999996</v>
      </c>
      <c r="F12" s="7">
        <f>B12*F3</f>
        <v>2958.4204499999996</v>
      </c>
      <c r="G12" s="7">
        <f>B12*G3</f>
        <v>3121.1335747499988</v>
      </c>
      <c r="H12" s="7">
        <f>B12*H3</f>
        <v>3270.9479863379993</v>
      </c>
      <c r="I12" s="7">
        <f>B12*I3</f>
        <v>3424.6825416958845</v>
      </c>
      <c r="J12" s="7">
        <f>B12*J3</f>
        <v>3585.6426211555909</v>
      </c>
      <c r="K12" s="7">
        <f>B12*K3</f>
        <v>3754.1678243499036</v>
      </c>
      <c r="L12" s="7">
        <f>B12*L3</f>
        <v>3930.6137120943495</v>
      </c>
      <c r="M12" s="7">
        <f>B12*M3</f>
        <v>4111.4219428506894</v>
      </c>
      <c r="N12" s="7">
        <f>B12*N3</f>
        <v>4300.5473522218217</v>
      </c>
      <c r="O12" s="7">
        <f>B12*O3</f>
        <v>4498.3725304240252</v>
      </c>
      <c r="P12" s="7">
        <f>B12*P3</f>
        <v>4705.2976668235306</v>
      </c>
      <c r="Q12" s="7">
        <f>B12*Q3</f>
        <v>4917.0360618305895</v>
      </c>
      <c r="R12" s="7">
        <f>B12*R3</f>
        <v>5138.3026846129651</v>
      </c>
      <c r="S12" s="7">
        <f>B12*S3</f>
        <v>5369.5263054205489</v>
      </c>
      <c r="T12" s="18">
        <f t="shared" si="13"/>
        <v>0.9999117887189104</v>
      </c>
    </row>
    <row r="13" spans="1:20" ht="15.6" thickTop="1" thickBot="1" x14ac:dyDescent="0.35">
      <c r="A13" t="s">
        <v>19</v>
      </c>
      <c r="B13" s="28">
        <v>1</v>
      </c>
      <c r="C13" s="1">
        <f>850</f>
        <v>850</v>
      </c>
      <c r="D13" s="1">
        <f t="shared" ref="D13:E17" si="14">C13*1.05</f>
        <v>892.5</v>
      </c>
      <c r="E13" s="1">
        <f t="shared" si="14"/>
        <v>937.125</v>
      </c>
      <c r="F13" s="7">
        <f>B13*F3</f>
        <v>986.14014999999984</v>
      </c>
      <c r="G13" s="7">
        <f>B13*G3</f>
        <v>1040.3778582499997</v>
      </c>
      <c r="H13" s="7">
        <f>B13*H3</f>
        <v>1090.3159954459998</v>
      </c>
      <c r="I13" s="7">
        <f>B13*I3</f>
        <v>1141.5608472319616</v>
      </c>
      <c r="J13" s="7">
        <f>B13*J3</f>
        <v>1195.2142070518637</v>
      </c>
      <c r="K13" s="7">
        <f>B13*K3</f>
        <v>1251.3892747833013</v>
      </c>
      <c r="L13" s="7">
        <f>B13*L3</f>
        <v>1310.2045706981164</v>
      </c>
      <c r="M13" s="7">
        <f>B13*M3</f>
        <v>1370.4739809502298</v>
      </c>
      <c r="N13" s="7">
        <f>B13*N3</f>
        <v>1433.5157840739405</v>
      </c>
      <c r="O13" s="7">
        <f>B13*O3</f>
        <v>1499.4575101413418</v>
      </c>
      <c r="P13" s="7">
        <f>B13*P3</f>
        <v>1568.4325556078436</v>
      </c>
      <c r="Q13" s="7">
        <f>B13*Q3</f>
        <v>1639.0120206101965</v>
      </c>
      <c r="R13" s="7">
        <f>B13*R3</f>
        <v>1712.7675615376552</v>
      </c>
      <c r="S13" s="7">
        <f>B13*S3</f>
        <v>1789.8421018068495</v>
      </c>
      <c r="T13" s="18">
        <f t="shared" si="13"/>
        <v>0.9999117887189104</v>
      </c>
    </row>
    <row r="14" spans="1:20" ht="15.6" thickTop="1" thickBot="1" x14ac:dyDescent="0.35">
      <c r="A14" t="s">
        <v>9</v>
      </c>
      <c r="B14" s="6">
        <v>1</v>
      </c>
      <c r="C14" s="1">
        <v>845</v>
      </c>
      <c r="D14" s="1">
        <f t="shared" si="14"/>
        <v>887.25</v>
      </c>
      <c r="E14" s="7">
        <f>E3</f>
        <v>934.7299999999999</v>
      </c>
      <c r="F14" s="7">
        <f>B14*F3</f>
        <v>986.14014999999984</v>
      </c>
      <c r="G14" s="7">
        <f>B14*G3</f>
        <v>1040.3778582499997</v>
      </c>
      <c r="H14" s="7">
        <f>B14*H3</f>
        <v>1090.3159954459998</v>
      </c>
      <c r="I14" s="7">
        <f>B14*I3</f>
        <v>1141.5608472319616</v>
      </c>
      <c r="J14" s="7">
        <f>B14*J3</f>
        <v>1195.2142070518637</v>
      </c>
      <c r="K14" s="7">
        <f>B14*K3</f>
        <v>1251.3892747833013</v>
      </c>
      <c r="L14" s="7">
        <f>B14*L3</f>
        <v>1310.2045706981164</v>
      </c>
      <c r="M14" s="7">
        <f>B14*M3</f>
        <v>1370.4739809502298</v>
      </c>
      <c r="N14" s="7">
        <f>B14*N3</f>
        <v>1433.5157840739405</v>
      </c>
      <c r="O14" s="7">
        <f>B14*O3</f>
        <v>1499.4575101413418</v>
      </c>
      <c r="P14" s="7">
        <f>B14*P3</f>
        <v>1568.4325556078436</v>
      </c>
      <c r="Q14" s="7">
        <f>B14*Q3</f>
        <v>1639.0120206101965</v>
      </c>
      <c r="R14" s="7">
        <f>B14*R3</f>
        <v>1712.7675615376552</v>
      </c>
      <c r="S14" s="7">
        <f>B14*S3</f>
        <v>1789.8421018068495</v>
      </c>
      <c r="T14" s="18">
        <f t="shared" si="13"/>
        <v>0.9999117887189104</v>
      </c>
    </row>
    <row r="15" spans="1:20" ht="15.6" thickTop="1" thickBot="1" x14ac:dyDescent="0.35">
      <c r="A15" t="s">
        <v>20</v>
      </c>
      <c r="B15" s="6">
        <v>2</v>
      </c>
      <c r="C15" s="1">
        <f>2*850</f>
        <v>1700</v>
      </c>
      <c r="D15" s="1">
        <f t="shared" si="14"/>
        <v>1785</v>
      </c>
      <c r="E15" s="1">
        <f t="shared" si="14"/>
        <v>1874.25</v>
      </c>
      <c r="F15" s="7">
        <f>B15*F3</f>
        <v>1972.2802999999997</v>
      </c>
      <c r="G15" s="7">
        <f>B15*G3</f>
        <v>2080.7557164999994</v>
      </c>
      <c r="H15" s="7">
        <f>B15*H3</f>
        <v>2180.6319908919995</v>
      </c>
      <c r="I15" s="7">
        <f>B15*I3</f>
        <v>2283.1216944639232</v>
      </c>
      <c r="J15" s="7">
        <f>B15*J3</f>
        <v>2390.4284141037274</v>
      </c>
      <c r="K15" s="7">
        <f>B15*K3</f>
        <v>2502.7785495666026</v>
      </c>
      <c r="L15" s="7">
        <f>B15*L3</f>
        <v>2620.4091413962328</v>
      </c>
      <c r="M15" s="7">
        <f>B15*M3</f>
        <v>2740.9479619004596</v>
      </c>
      <c r="N15" s="7">
        <f>B15*N3</f>
        <v>2867.031568147881</v>
      </c>
      <c r="O15" s="7">
        <f>B15*O3</f>
        <v>2998.9150202826836</v>
      </c>
      <c r="P15" s="7">
        <f>B15*P3</f>
        <v>3136.8651112156872</v>
      </c>
      <c r="Q15" s="7">
        <f>B15*Q3</f>
        <v>3278.024041220393</v>
      </c>
      <c r="R15" s="7">
        <f>B15*R3</f>
        <v>3425.5351230753104</v>
      </c>
      <c r="S15" s="7">
        <f>B15*S3</f>
        <v>3579.6842036136991</v>
      </c>
      <c r="T15" s="18">
        <f t="shared" si="13"/>
        <v>0.9999117887189104</v>
      </c>
    </row>
    <row r="16" spans="1:20" ht="15.6" thickTop="1" thickBot="1" x14ac:dyDescent="0.35">
      <c r="A16" t="s">
        <v>35</v>
      </c>
      <c r="B16" s="6">
        <v>1</v>
      </c>
      <c r="C16" s="1">
        <v>850</v>
      </c>
      <c r="D16" s="1">
        <f t="shared" si="14"/>
        <v>892.5</v>
      </c>
      <c r="E16" s="1">
        <f t="shared" si="14"/>
        <v>937.125</v>
      </c>
      <c r="F16" s="7">
        <f>B16*F3</f>
        <v>986.14014999999984</v>
      </c>
      <c r="G16" s="7">
        <f>B16*G3</f>
        <v>1040.3778582499997</v>
      </c>
      <c r="H16" s="7">
        <f>B16*H3</f>
        <v>1090.3159954459998</v>
      </c>
      <c r="I16" s="7">
        <f>B16*I3</f>
        <v>1141.5608472319616</v>
      </c>
      <c r="J16" s="7">
        <f>B16*J3</f>
        <v>1195.2142070518637</v>
      </c>
      <c r="K16" s="7">
        <f>B16*K3</f>
        <v>1251.3892747833013</v>
      </c>
      <c r="L16" s="7">
        <f>B16*L3</f>
        <v>1310.2045706981164</v>
      </c>
      <c r="M16" s="7">
        <f>B16*M3</f>
        <v>1370.4739809502298</v>
      </c>
      <c r="N16" s="7">
        <f>B16*N3</f>
        <v>1433.5157840739405</v>
      </c>
      <c r="O16" s="7">
        <f>B16*O3</f>
        <v>1499.4575101413418</v>
      </c>
      <c r="P16" s="7">
        <f>B16*P3</f>
        <v>1568.4325556078436</v>
      </c>
      <c r="Q16" s="7">
        <f>B16*Q3</f>
        <v>1639.0120206101965</v>
      </c>
      <c r="R16" s="7">
        <f>B16*R3</f>
        <v>1712.7675615376552</v>
      </c>
      <c r="S16" s="7">
        <f>B16*S3</f>
        <v>1789.8421018068495</v>
      </c>
      <c r="T16" s="18">
        <f t="shared" si="13"/>
        <v>0.9999117887189104</v>
      </c>
    </row>
    <row r="17" spans="1:20" ht="15.6" thickTop="1" thickBot="1" x14ac:dyDescent="0.35">
      <c r="A17" t="s">
        <v>36</v>
      </c>
      <c r="B17" s="6">
        <v>1</v>
      </c>
      <c r="C17" s="1">
        <v>850</v>
      </c>
      <c r="D17" s="1">
        <f t="shared" si="14"/>
        <v>892.5</v>
      </c>
      <c r="E17" s="1">
        <f t="shared" si="14"/>
        <v>937.125</v>
      </c>
      <c r="F17" s="7">
        <f>B17*F3</f>
        <v>986.14014999999984</v>
      </c>
      <c r="G17" s="7">
        <f>B17*G3</f>
        <v>1040.3778582499997</v>
      </c>
      <c r="H17" s="7">
        <f>B17*H3</f>
        <v>1090.3159954459998</v>
      </c>
      <c r="I17" s="7">
        <f>B17*I3</f>
        <v>1141.5608472319616</v>
      </c>
      <c r="J17" s="7">
        <f>B17*J3</f>
        <v>1195.2142070518637</v>
      </c>
      <c r="K17" s="7">
        <f>B17*K3</f>
        <v>1251.3892747833013</v>
      </c>
      <c r="L17" s="7">
        <f>B17*L3</f>
        <v>1310.2045706981164</v>
      </c>
      <c r="M17" s="7">
        <f>B17*M3</f>
        <v>1370.4739809502298</v>
      </c>
      <c r="N17" s="7">
        <f>B17*N3</f>
        <v>1433.5157840739405</v>
      </c>
      <c r="O17" s="7">
        <f>B17*O3</f>
        <v>1499.4575101413418</v>
      </c>
      <c r="P17" s="7">
        <f>B17*P3</f>
        <v>1568.4325556078436</v>
      </c>
      <c r="Q17" s="7">
        <f>B17*Q3</f>
        <v>1639.0120206101965</v>
      </c>
      <c r="R17" s="7">
        <f>B17*R3</f>
        <v>1712.7675615376552</v>
      </c>
      <c r="S17" s="7">
        <f>B17*S3</f>
        <v>1789.8421018068495</v>
      </c>
      <c r="T17" s="18">
        <f t="shared" si="13"/>
        <v>0.9999117887189104</v>
      </c>
    </row>
    <row r="18" spans="1:20" ht="15.6" thickTop="1" thickBot="1" x14ac:dyDescent="0.35">
      <c r="A18" t="s">
        <v>37</v>
      </c>
      <c r="B18" s="6">
        <v>1</v>
      </c>
      <c r="C18" s="7">
        <v>820</v>
      </c>
      <c r="D18" s="9">
        <v>886</v>
      </c>
      <c r="E18" s="9">
        <f>D18*1.055</f>
        <v>934.7299999999999</v>
      </c>
      <c r="F18" s="9">
        <f t="shared" ref="F18:G22" si="15">E18*1.055</f>
        <v>986.14014999999984</v>
      </c>
      <c r="G18" s="9">
        <f t="shared" si="15"/>
        <v>1040.3778582499997</v>
      </c>
      <c r="H18" s="9">
        <f>G18*1.048</f>
        <v>1090.3159954459998</v>
      </c>
      <c r="I18" s="9">
        <f>H18*1.047</f>
        <v>1141.5608472319616</v>
      </c>
      <c r="J18" s="9">
        <f t="shared" ref="J18:L22" si="16">I18*1.047</f>
        <v>1195.2142070518637</v>
      </c>
      <c r="K18" s="9">
        <f t="shared" si="16"/>
        <v>1251.3892747833013</v>
      </c>
      <c r="L18" s="9">
        <f t="shared" si="16"/>
        <v>1310.2045706981164</v>
      </c>
      <c r="M18" s="9">
        <f>L18*1.046</f>
        <v>1370.4739809502298</v>
      </c>
      <c r="N18" s="9">
        <f t="shared" ref="N18:P22" si="17">M18*1.046</f>
        <v>1433.5157840739405</v>
      </c>
      <c r="O18" s="9">
        <f t="shared" si="17"/>
        <v>1499.4575101413418</v>
      </c>
      <c r="P18" s="9">
        <f t="shared" si="17"/>
        <v>1568.4325556078436</v>
      </c>
      <c r="Q18" s="9">
        <f>P18*1.045</f>
        <v>1639.0120206101965</v>
      </c>
      <c r="R18" s="9">
        <f t="shared" ref="R18:S22" si="18">Q18*1.045</f>
        <v>1712.7675615376552</v>
      </c>
      <c r="S18" s="9">
        <f t="shared" si="18"/>
        <v>1789.8421018068495</v>
      </c>
      <c r="T18" s="18">
        <f t="shared" si="13"/>
        <v>0.9999117887189104</v>
      </c>
    </row>
    <row r="19" spans="1:20" ht="15.6" thickTop="1" thickBot="1" x14ac:dyDescent="0.35">
      <c r="A19" t="s">
        <v>38</v>
      </c>
      <c r="B19" s="6">
        <v>1</v>
      </c>
      <c r="C19" s="7">
        <v>820</v>
      </c>
      <c r="D19" s="9">
        <v>886</v>
      </c>
      <c r="E19" s="9">
        <f>D19*1.055</f>
        <v>934.7299999999999</v>
      </c>
      <c r="F19" s="9">
        <f t="shared" si="15"/>
        <v>986.14014999999984</v>
      </c>
      <c r="G19" s="9">
        <f t="shared" si="15"/>
        <v>1040.3778582499997</v>
      </c>
      <c r="H19" s="9">
        <f>G19*1.048</f>
        <v>1090.3159954459998</v>
      </c>
      <c r="I19" s="9">
        <f>H19*1.047</f>
        <v>1141.5608472319616</v>
      </c>
      <c r="J19" s="9">
        <f t="shared" si="16"/>
        <v>1195.2142070518637</v>
      </c>
      <c r="K19" s="9">
        <f t="shared" si="16"/>
        <v>1251.3892747833013</v>
      </c>
      <c r="L19" s="9">
        <f t="shared" si="16"/>
        <v>1310.2045706981164</v>
      </c>
      <c r="M19" s="9">
        <f>L19*1.046</f>
        <v>1370.4739809502298</v>
      </c>
      <c r="N19" s="9">
        <f t="shared" si="17"/>
        <v>1433.5157840739405</v>
      </c>
      <c r="O19" s="9">
        <f t="shared" si="17"/>
        <v>1499.4575101413418</v>
      </c>
      <c r="P19" s="9">
        <f t="shared" si="17"/>
        <v>1568.4325556078436</v>
      </c>
      <c r="Q19" s="9">
        <f>P19*1.045</f>
        <v>1639.0120206101965</v>
      </c>
      <c r="R19" s="9">
        <f t="shared" si="18"/>
        <v>1712.7675615376552</v>
      </c>
      <c r="S19" s="9">
        <f t="shared" si="18"/>
        <v>1789.8421018068495</v>
      </c>
      <c r="T19" s="18">
        <f t="shared" si="13"/>
        <v>0.9999117887189104</v>
      </c>
    </row>
    <row r="20" spans="1:20" ht="15.6" thickTop="1" thickBot="1" x14ac:dyDescent="0.35">
      <c r="A20" t="s">
        <v>39</v>
      </c>
      <c r="B20" s="6">
        <v>1</v>
      </c>
      <c r="C20" s="1">
        <v>850</v>
      </c>
      <c r="D20" s="1">
        <f t="shared" ref="D20:G31" si="19">C20*1.05</f>
        <v>892.5</v>
      </c>
      <c r="E20" s="1">
        <f t="shared" si="19"/>
        <v>937.125</v>
      </c>
      <c r="F20" s="9">
        <f t="shared" si="15"/>
        <v>988.66687499999989</v>
      </c>
      <c r="G20" s="9">
        <f>G3</f>
        <v>1040.3778582499997</v>
      </c>
      <c r="H20" s="9">
        <f>H3</f>
        <v>1090.3159954459998</v>
      </c>
      <c r="I20" s="9">
        <f>H20*1.047</f>
        <v>1141.5608472319616</v>
      </c>
      <c r="J20" s="9">
        <f t="shared" si="16"/>
        <v>1195.2142070518637</v>
      </c>
      <c r="K20" s="9">
        <f t="shared" si="16"/>
        <v>1251.3892747833013</v>
      </c>
      <c r="L20" s="9">
        <f t="shared" si="16"/>
        <v>1310.2045706981164</v>
      </c>
      <c r="M20" s="9">
        <f>L20*1.046</f>
        <v>1370.4739809502298</v>
      </c>
      <c r="N20" s="9">
        <f t="shared" si="17"/>
        <v>1433.5157840739405</v>
      </c>
      <c r="O20" s="9">
        <f t="shared" si="17"/>
        <v>1499.4575101413418</v>
      </c>
      <c r="P20" s="9">
        <f t="shared" si="17"/>
        <v>1568.4325556078436</v>
      </c>
      <c r="Q20" s="9">
        <f>P20*1.045</f>
        <v>1639.0120206101965</v>
      </c>
      <c r="R20" s="9">
        <f t="shared" si="18"/>
        <v>1712.7675615376552</v>
      </c>
      <c r="S20" s="9">
        <f t="shared" si="18"/>
        <v>1789.8421018068495</v>
      </c>
      <c r="T20" s="18">
        <f t="shared" si="13"/>
        <v>0.9999117887189104</v>
      </c>
    </row>
    <row r="21" spans="1:20" ht="15.6" thickTop="1" thickBot="1" x14ac:dyDescent="0.35">
      <c r="A21" t="s">
        <v>40</v>
      </c>
      <c r="B21" s="6">
        <v>1</v>
      </c>
      <c r="C21" s="1">
        <v>850</v>
      </c>
      <c r="D21" s="1">
        <f t="shared" si="19"/>
        <v>892.5</v>
      </c>
      <c r="E21" s="1">
        <f t="shared" si="19"/>
        <v>937.125</v>
      </c>
      <c r="F21" s="9">
        <f t="shared" si="15"/>
        <v>988.66687499999989</v>
      </c>
      <c r="G21" s="9">
        <f>G3</f>
        <v>1040.3778582499997</v>
      </c>
      <c r="H21" s="9">
        <f>G21*1.048</f>
        <v>1090.3159954459998</v>
      </c>
      <c r="I21" s="9">
        <f>H21*1.047</f>
        <v>1141.5608472319616</v>
      </c>
      <c r="J21" s="9">
        <f t="shared" si="16"/>
        <v>1195.2142070518637</v>
      </c>
      <c r="K21" s="9">
        <f t="shared" si="16"/>
        <v>1251.3892747833013</v>
      </c>
      <c r="L21" s="9">
        <f t="shared" si="16"/>
        <v>1310.2045706981164</v>
      </c>
      <c r="M21" s="9">
        <f>L21*1.046</f>
        <v>1370.4739809502298</v>
      </c>
      <c r="N21" s="9">
        <f t="shared" si="17"/>
        <v>1433.5157840739405</v>
      </c>
      <c r="O21" s="9">
        <f t="shared" si="17"/>
        <v>1499.4575101413418</v>
      </c>
      <c r="P21" s="9">
        <f t="shared" si="17"/>
        <v>1568.4325556078436</v>
      </c>
      <c r="Q21" s="9">
        <f>P21*1.045</f>
        <v>1639.0120206101965</v>
      </c>
      <c r="R21" s="9">
        <f t="shared" si="18"/>
        <v>1712.7675615376552</v>
      </c>
      <c r="S21" s="9">
        <f t="shared" si="18"/>
        <v>1789.8421018068495</v>
      </c>
      <c r="T21" s="18">
        <f t="shared" si="13"/>
        <v>0.9999117887189104</v>
      </c>
    </row>
    <row r="22" spans="1:20" ht="15.6" thickTop="1" thickBot="1" x14ac:dyDescent="0.35">
      <c r="A22" t="s">
        <v>41</v>
      </c>
      <c r="B22" s="6">
        <v>1</v>
      </c>
      <c r="C22" s="1">
        <v>850</v>
      </c>
      <c r="D22" s="1">
        <f t="shared" si="19"/>
        <v>892.5</v>
      </c>
      <c r="E22" s="1">
        <f t="shared" si="19"/>
        <v>937.125</v>
      </c>
      <c r="F22" s="9">
        <f t="shared" si="15"/>
        <v>988.66687499999989</v>
      </c>
      <c r="G22" s="9">
        <f>G3</f>
        <v>1040.3778582499997</v>
      </c>
      <c r="H22" s="9">
        <f>G22*1.048</f>
        <v>1090.3159954459998</v>
      </c>
      <c r="I22" s="9">
        <f>H22*1.047</f>
        <v>1141.5608472319616</v>
      </c>
      <c r="J22" s="9">
        <f t="shared" si="16"/>
        <v>1195.2142070518637</v>
      </c>
      <c r="K22" s="9">
        <f t="shared" si="16"/>
        <v>1251.3892747833013</v>
      </c>
      <c r="L22" s="9">
        <f t="shared" si="16"/>
        <v>1310.2045706981164</v>
      </c>
      <c r="M22" s="9">
        <f>L22*1.046</f>
        <v>1370.4739809502298</v>
      </c>
      <c r="N22" s="9">
        <f t="shared" si="17"/>
        <v>1433.5157840739405</v>
      </c>
      <c r="O22" s="9">
        <f t="shared" si="17"/>
        <v>1499.4575101413418</v>
      </c>
      <c r="P22" s="9">
        <f t="shared" si="17"/>
        <v>1568.4325556078436</v>
      </c>
      <c r="Q22" s="9">
        <f>P22*1.045</f>
        <v>1639.0120206101965</v>
      </c>
      <c r="R22" s="9">
        <f t="shared" si="18"/>
        <v>1712.7675615376552</v>
      </c>
      <c r="S22" s="9">
        <f t="shared" si="18"/>
        <v>1789.8421018068495</v>
      </c>
      <c r="T22" s="18">
        <f t="shared" si="13"/>
        <v>0.9999117887189104</v>
      </c>
    </row>
    <row r="23" spans="1:20" ht="15.6" thickTop="1" thickBot="1" x14ac:dyDescent="0.35">
      <c r="A23" t="s">
        <v>42</v>
      </c>
      <c r="B23" s="6">
        <v>1</v>
      </c>
      <c r="C23" s="1">
        <v>890</v>
      </c>
      <c r="D23" s="1">
        <f t="shared" si="19"/>
        <v>934.5</v>
      </c>
      <c r="E23" s="1">
        <f t="shared" si="19"/>
        <v>981.22500000000002</v>
      </c>
      <c r="F23" s="1">
        <f t="shared" si="19"/>
        <v>1030.2862500000001</v>
      </c>
      <c r="G23" s="3">
        <f t="shared" si="19"/>
        <v>1081.8005625000001</v>
      </c>
      <c r="H23" s="1">
        <f t="shared" si="9"/>
        <v>1129.3997872500001</v>
      </c>
      <c r="I23" s="1">
        <f t="shared" ref="I23:K25" si="20">H23*1.043</f>
        <v>1177.9639781017502</v>
      </c>
      <c r="J23" s="1">
        <f t="shared" si="20"/>
        <v>1228.6164291601253</v>
      </c>
      <c r="K23" s="1">
        <f t="shared" si="20"/>
        <v>1281.4469356140107</v>
      </c>
      <c r="L23" s="9">
        <v>1310.2045706981164</v>
      </c>
      <c r="M23" s="9">
        <v>1370.4739809502298</v>
      </c>
      <c r="N23" s="9">
        <v>1433.5157840739405</v>
      </c>
      <c r="O23" s="9">
        <v>1499.4575101413418</v>
      </c>
      <c r="P23" s="9">
        <v>1568.4325556078436</v>
      </c>
      <c r="Q23" s="9">
        <v>1639.0120206101965</v>
      </c>
      <c r="R23" s="9">
        <v>1712.7675615376552</v>
      </c>
      <c r="S23" s="9">
        <v>1789.8421018068495</v>
      </c>
      <c r="T23" s="18">
        <f t="shared" si="13"/>
        <v>0.9999117887189104</v>
      </c>
    </row>
    <row r="24" spans="1:20" ht="15.6" thickTop="1" thickBot="1" x14ac:dyDescent="0.35">
      <c r="A24" t="s">
        <v>43</v>
      </c>
      <c r="B24" s="6">
        <v>1</v>
      </c>
      <c r="C24" s="1">
        <v>1300</v>
      </c>
      <c r="D24" s="1">
        <f t="shared" si="19"/>
        <v>1365</v>
      </c>
      <c r="E24" s="1">
        <f t="shared" si="19"/>
        <v>1433.25</v>
      </c>
      <c r="F24" s="1">
        <f t="shared" si="19"/>
        <v>1504.9125000000001</v>
      </c>
      <c r="G24" s="3">
        <f t="shared" si="19"/>
        <v>1580.1581250000002</v>
      </c>
      <c r="H24" s="1">
        <f t="shared" si="9"/>
        <v>1649.6850825000001</v>
      </c>
      <c r="I24" s="1">
        <f t="shared" si="20"/>
        <v>1720.6215410474999</v>
      </c>
      <c r="J24" s="1">
        <f t="shared" si="20"/>
        <v>1794.6082673125422</v>
      </c>
      <c r="K24" s="1">
        <f t="shared" si="20"/>
        <v>1871.7764228069814</v>
      </c>
      <c r="L24" s="1">
        <f>K24*1.043</f>
        <v>1952.2628089876814</v>
      </c>
      <c r="M24" s="1">
        <f t="shared" ref="M24:P25" si="21">L24*1.042</f>
        <v>2034.2578469651642</v>
      </c>
      <c r="N24" s="1">
        <f t="shared" si="21"/>
        <v>2119.696676537701</v>
      </c>
      <c r="O24" s="1">
        <f t="shared" si="21"/>
        <v>2208.7239369522845</v>
      </c>
      <c r="P24" s="1">
        <f t="shared" si="21"/>
        <v>2301.4903423042806</v>
      </c>
      <c r="Q24" s="1">
        <f t="shared" ref="Q24:S25" si="22">P24*1.041</f>
        <v>2395.851446338756</v>
      </c>
      <c r="R24" s="1">
        <f t="shared" si="22"/>
        <v>2494.0813556386447</v>
      </c>
      <c r="S24" s="59">
        <f t="shared" si="22"/>
        <v>2596.3386912198289</v>
      </c>
      <c r="T24" s="18">
        <f t="shared" si="13"/>
        <v>1.4504685425809101</v>
      </c>
    </row>
    <row r="25" spans="1:20" ht="15.6" thickTop="1" thickBot="1" x14ac:dyDescent="0.35">
      <c r="A25" t="s">
        <v>44</v>
      </c>
      <c r="B25" s="6">
        <v>2</v>
      </c>
      <c r="C25" s="1">
        <f>2*1100</f>
        <v>2200</v>
      </c>
      <c r="D25" s="1">
        <f t="shared" si="19"/>
        <v>2310</v>
      </c>
      <c r="E25" s="1">
        <f t="shared" si="19"/>
        <v>2425.5</v>
      </c>
      <c r="F25" s="1">
        <f t="shared" si="19"/>
        <v>2546.7750000000001</v>
      </c>
      <c r="G25" s="3">
        <f t="shared" si="19"/>
        <v>2674.11375</v>
      </c>
      <c r="H25" s="1">
        <f t="shared" si="9"/>
        <v>2791.7747549999999</v>
      </c>
      <c r="I25" s="1">
        <f t="shared" si="20"/>
        <v>2911.8210694649997</v>
      </c>
      <c r="J25" s="1">
        <f t="shared" si="20"/>
        <v>3037.0293754519944</v>
      </c>
      <c r="K25" s="1">
        <f t="shared" si="20"/>
        <v>3167.6216385964299</v>
      </c>
      <c r="L25" s="1">
        <f>K25*1.043</f>
        <v>3303.8293690560763</v>
      </c>
      <c r="M25" s="1">
        <f t="shared" si="21"/>
        <v>3442.5902025564314</v>
      </c>
      <c r="N25" s="1">
        <f t="shared" si="21"/>
        <v>3587.1789910638017</v>
      </c>
      <c r="O25" s="1">
        <f t="shared" si="21"/>
        <v>3737.8405086884813</v>
      </c>
      <c r="P25" s="1">
        <f t="shared" si="21"/>
        <v>3894.8298100533975</v>
      </c>
      <c r="Q25" s="1">
        <f t="shared" si="22"/>
        <v>4054.5178322655865</v>
      </c>
      <c r="R25" s="1">
        <f t="shared" si="22"/>
        <v>4220.7530633884753</v>
      </c>
      <c r="S25" s="61">
        <f t="shared" si="22"/>
        <v>4393.803938987402</v>
      </c>
      <c r="T25" s="18">
        <f t="shared" si="13"/>
        <v>1.2273195360300007</v>
      </c>
    </row>
    <row r="26" spans="1:20" ht="15.6" thickTop="1" thickBot="1" x14ac:dyDescent="0.35">
      <c r="A26" t="s">
        <v>45</v>
      </c>
      <c r="B26" s="6">
        <v>0.5</v>
      </c>
      <c r="C26" s="1">
        <f>845*0.5</f>
        <v>422.5</v>
      </c>
      <c r="D26" s="1">
        <f t="shared" si="19"/>
        <v>443.625</v>
      </c>
      <c r="E26" s="1">
        <f t="shared" si="19"/>
        <v>465.80625000000003</v>
      </c>
      <c r="F26" s="7">
        <f>986.14015/2</f>
        <v>493.07007499999997</v>
      </c>
      <c r="G26" s="7">
        <f>1040.37785825/2</f>
        <v>520.18892912499996</v>
      </c>
      <c r="H26" s="7">
        <f>1090.315995446/2</f>
        <v>545.15799772299999</v>
      </c>
      <c r="I26" s="7">
        <f>1141.56084723196/2</f>
        <v>570.78042361598</v>
      </c>
      <c r="J26" s="7">
        <f>1195.21420705186/2</f>
        <v>597.60710352593003</v>
      </c>
      <c r="K26" s="7">
        <f>1251.3892747833/2</f>
        <v>625.69463739164996</v>
      </c>
      <c r="L26" s="7">
        <f>1310.20457069812/2</f>
        <v>655.10228534906003</v>
      </c>
      <c r="M26" s="7">
        <f>1370.47398095023/2</f>
        <v>685.23699047511502</v>
      </c>
      <c r="N26" s="7">
        <f>1433.51578407394/2</f>
        <v>716.75789203697002</v>
      </c>
      <c r="O26" s="7">
        <f>1499.45751014134/2</f>
        <v>749.72875507066999</v>
      </c>
      <c r="P26" s="7">
        <f>1568.43255560784/2</f>
        <v>784.21627780391998</v>
      </c>
      <c r="Q26" s="7">
        <f>1639.0120206102/2</f>
        <v>819.50601030509995</v>
      </c>
      <c r="R26" s="7">
        <f>1712.76756153766/2</f>
        <v>856.38378076882998</v>
      </c>
      <c r="S26" s="7">
        <f>1789.84210180685/2</f>
        <v>894.921050903425</v>
      </c>
      <c r="T26" s="18">
        <f t="shared" si="13"/>
        <v>0.99991178871891062</v>
      </c>
    </row>
    <row r="27" spans="1:20" ht="15.6" thickTop="1" thickBot="1" x14ac:dyDescent="0.35">
      <c r="A27" t="s">
        <v>21</v>
      </c>
      <c r="B27" s="6">
        <v>3</v>
      </c>
      <c r="C27" s="1">
        <f>B27*1110</f>
        <v>3330</v>
      </c>
      <c r="D27" s="1">
        <f t="shared" si="19"/>
        <v>3496.5</v>
      </c>
      <c r="E27" s="1">
        <f t="shared" si="19"/>
        <v>3671.3250000000003</v>
      </c>
      <c r="F27" s="1">
        <f t="shared" si="19"/>
        <v>3854.8912500000006</v>
      </c>
      <c r="G27" s="24">
        <f t="shared" si="19"/>
        <v>4047.6358125000006</v>
      </c>
      <c r="H27" s="1">
        <f t="shared" si="9"/>
        <v>4225.731788250001</v>
      </c>
      <c r="I27" s="1">
        <f>H27*1.043</f>
        <v>4407.4382551447507</v>
      </c>
      <c r="J27" s="1">
        <f>I27*1.043</f>
        <v>4596.958100115975</v>
      </c>
      <c r="K27" s="1">
        <f>J27*1.043</f>
        <v>4794.6272984209618</v>
      </c>
      <c r="L27" s="1">
        <f>K27*1.043</f>
        <v>5000.7962722530629</v>
      </c>
      <c r="M27" s="1">
        <f>L27*1.042</f>
        <v>5210.8297156876915</v>
      </c>
      <c r="N27" s="1">
        <f>M27*1.042</f>
        <v>5429.6845637465749</v>
      </c>
      <c r="O27" s="1">
        <f>N27*1.042</f>
        <v>5657.7313154239309</v>
      </c>
      <c r="P27" s="1">
        <f>O27*1.042</f>
        <v>5895.3560306717363</v>
      </c>
      <c r="Q27" s="1">
        <f>P27*1.041</f>
        <v>6137.0656279292771</v>
      </c>
      <c r="R27" s="1">
        <f>Q27*1.041</f>
        <v>6388.6853186743774</v>
      </c>
      <c r="S27" s="24">
        <f>R27*1.041</f>
        <v>6650.6214167400267</v>
      </c>
      <c r="T27" s="18">
        <f t="shared" si="13"/>
        <v>1.2384769863575469</v>
      </c>
    </row>
    <row r="28" spans="1:20" ht="15.6" thickTop="1" thickBot="1" x14ac:dyDescent="0.35">
      <c r="A28" t="s">
        <v>8</v>
      </c>
      <c r="B28" s="6">
        <v>1</v>
      </c>
      <c r="C28" s="1">
        <v>960</v>
      </c>
      <c r="D28" s="1">
        <f t="shared" si="19"/>
        <v>1008</v>
      </c>
      <c r="E28" s="1">
        <f t="shared" si="19"/>
        <v>1058.4000000000001</v>
      </c>
      <c r="F28" s="1">
        <f t="shared" si="19"/>
        <v>1111.3200000000002</v>
      </c>
      <c r="G28" s="3">
        <f t="shared" si="19"/>
        <v>1166.8860000000002</v>
      </c>
      <c r="H28" s="1">
        <f t="shared" si="9"/>
        <v>1218.2289840000003</v>
      </c>
      <c r="I28" s="1">
        <f t="shared" ref="I28:L31" si="23">H28*1.043</f>
        <v>1270.6128303120001</v>
      </c>
      <c r="J28" s="1">
        <f t="shared" si="23"/>
        <v>1325.249182015416</v>
      </c>
      <c r="K28" s="1">
        <f t="shared" si="23"/>
        <v>1382.2348968420788</v>
      </c>
      <c r="L28" s="1">
        <f t="shared" si="23"/>
        <v>1441.6709974062881</v>
      </c>
      <c r="M28" s="1">
        <f t="shared" ref="M28:P31" si="24">L28*1.042</f>
        <v>1502.2211792973521</v>
      </c>
      <c r="N28" s="1">
        <f t="shared" si="24"/>
        <v>1565.314468827841</v>
      </c>
      <c r="O28" s="1">
        <f t="shared" si="24"/>
        <v>1631.0576765186104</v>
      </c>
      <c r="P28" s="1">
        <f t="shared" si="24"/>
        <v>1699.562098932392</v>
      </c>
      <c r="Q28" s="1">
        <f t="shared" ref="Q28:S31" si="25">P28*1.041</f>
        <v>1769.2441449886201</v>
      </c>
      <c r="R28" s="1">
        <f t="shared" si="25"/>
        <v>1841.7831549331534</v>
      </c>
      <c r="S28" s="3">
        <f t="shared" si="25"/>
        <v>1917.2962642854125</v>
      </c>
      <c r="T28" s="18">
        <f t="shared" si="13"/>
        <v>1.0711152314443646</v>
      </c>
    </row>
    <row r="29" spans="1:20" ht="15.6" thickTop="1" thickBot="1" x14ac:dyDescent="0.35">
      <c r="A29" t="s">
        <v>46</v>
      </c>
      <c r="B29" s="6">
        <v>1</v>
      </c>
      <c r="C29" s="1">
        <v>960</v>
      </c>
      <c r="D29" s="1">
        <f t="shared" si="19"/>
        <v>1008</v>
      </c>
      <c r="E29" s="1">
        <f t="shared" si="19"/>
        <v>1058.4000000000001</v>
      </c>
      <c r="F29" s="1">
        <f t="shared" si="19"/>
        <v>1111.3200000000002</v>
      </c>
      <c r="G29" s="3">
        <f t="shared" si="19"/>
        <v>1166.8860000000002</v>
      </c>
      <c r="H29" s="1">
        <f t="shared" si="9"/>
        <v>1218.2289840000003</v>
      </c>
      <c r="I29" s="1">
        <f t="shared" si="23"/>
        <v>1270.6128303120001</v>
      </c>
      <c r="J29" s="1">
        <f t="shared" si="23"/>
        <v>1325.249182015416</v>
      </c>
      <c r="K29" s="1">
        <f t="shared" si="23"/>
        <v>1382.2348968420788</v>
      </c>
      <c r="L29" s="1">
        <f t="shared" si="23"/>
        <v>1441.6709974062881</v>
      </c>
      <c r="M29" s="1">
        <f t="shared" si="24"/>
        <v>1502.2211792973521</v>
      </c>
      <c r="N29" s="1">
        <f t="shared" si="24"/>
        <v>1565.314468827841</v>
      </c>
      <c r="O29" s="1">
        <f t="shared" si="24"/>
        <v>1631.0576765186104</v>
      </c>
      <c r="P29" s="1">
        <f t="shared" si="24"/>
        <v>1699.562098932392</v>
      </c>
      <c r="Q29" s="1">
        <f t="shared" si="25"/>
        <v>1769.2441449886201</v>
      </c>
      <c r="R29" s="1">
        <f t="shared" si="25"/>
        <v>1841.7831549331534</v>
      </c>
      <c r="S29" s="3">
        <f t="shared" si="25"/>
        <v>1917.2962642854125</v>
      </c>
      <c r="T29" s="18">
        <f t="shared" si="13"/>
        <v>1.0711152314443646</v>
      </c>
    </row>
    <row r="30" spans="1:20" ht="15.6" thickTop="1" thickBot="1" x14ac:dyDescent="0.35">
      <c r="A30" t="s">
        <v>47</v>
      </c>
      <c r="B30" s="28">
        <v>0.5</v>
      </c>
      <c r="C30" s="1">
        <f>B30*1200</f>
        <v>600</v>
      </c>
      <c r="D30" s="1">
        <f t="shared" si="19"/>
        <v>630</v>
      </c>
      <c r="E30" s="1">
        <f t="shared" si="19"/>
        <v>661.5</v>
      </c>
      <c r="F30" s="1">
        <f t="shared" si="19"/>
        <v>694.57500000000005</v>
      </c>
      <c r="G30" s="3">
        <f t="shared" si="19"/>
        <v>729.30375000000004</v>
      </c>
      <c r="H30" s="1">
        <f t="shared" si="9"/>
        <v>761.39311500000008</v>
      </c>
      <c r="I30" s="1">
        <f t="shared" si="23"/>
        <v>794.133018945</v>
      </c>
      <c r="J30" s="1">
        <f t="shared" si="23"/>
        <v>828.28073875963491</v>
      </c>
      <c r="K30" s="1">
        <f t="shared" si="23"/>
        <v>863.89681052629919</v>
      </c>
      <c r="L30" s="1">
        <f t="shared" si="23"/>
        <v>901.04437337893</v>
      </c>
      <c r="M30" s="1">
        <f t="shared" si="24"/>
        <v>938.88823706084509</v>
      </c>
      <c r="N30" s="1">
        <f t="shared" si="24"/>
        <v>978.32154301740059</v>
      </c>
      <c r="O30" s="1">
        <f t="shared" si="24"/>
        <v>1019.4110478241314</v>
      </c>
      <c r="P30" s="1">
        <f t="shared" si="24"/>
        <v>1062.2263118327451</v>
      </c>
      <c r="Q30" s="1">
        <f t="shared" si="25"/>
        <v>1105.7775906178874</v>
      </c>
      <c r="R30" s="1">
        <f t="shared" si="25"/>
        <v>1151.1144718332207</v>
      </c>
      <c r="S30" s="3">
        <f t="shared" si="25"/>
        <v>1198.3101651783827</v>
      </c>
      <c r="T30" s="18">
        <f t="shared" si="13"/>
        <v>1.3388940393054556</v>
      </c>
    </row>
    <row r="31" spans="1:20" ht="15.6" thickTop="1" thickBot="1" x14ac:dyDescent="0.35">
      <c r="A31" t="s">
        <v>23</v>
      </c>
      <c r="B31" s="28">
        <v>1</v>
      </c>
      <c r="C31" s="1">
        <v>1700</v>
      </c>
      <c r="D31" s="1">
        <f t="shared" si="19"/>
        <v>1785</v>
      </c>
      <c r="E31" s="1">
        <f t="shared" si="19"/>
        <v>1874.25</v>
      </c>
      <c r="F31" s="1">
        <f t="shared" si="19"/>
        <v>1967.9625000000001</v>
      </c>
      <c r="G31" s="3">
        <f t="shared" si="19"/>
        <v>2066.3606250000003</v>
      </c>
      <c r="H31" s="1">
        <f t="shared" si="9"/>
        <v>2157.2804925000005</v>
      </c>
      <c r="I31" s="1">
        <f t="shared" si="23"/>
        <v>2250.0435536775003</v>
      </c>
      <c r="J31" s="1">
        <f t="shared" si="23"/>
        <v>2346.7954264856326</v>
      </c>
      <c r="K31" s="1">
        <f t="shared" si="23"/>
        <v>2447.7076298245147</v>
      </c>
      <c r="L31" s="1">
        <f t="shared" si="23"/>
        <v>2552.9590579069686</v>
      </c>
      <c r="M31" s="1">
        <f t="shared" si="24"/>
        <v>2660.1833383390613</v>
      </c>
      <c r="N31" s="1">
        <f t="shared" si="24"/>
        <v>2771.9110385493018</v>
      </c>
      <c r="O31" s="1">
        <f t="shared" si="24"/>
        <v>2888.3313021683725</v>
      </c>
      <c r="P31" s="1">
        <f t="shared" si="24"/>
        <v>3009.6412168594443</v>
      </c>
      <c r="Q31" s="1">
        <f t="shared" si="25"/>
        <v>3133.0365067506814</v>
      </c>
      <c r="R31" s="1">
        <f t="shared" si="25"/>
        <v>3261.4910035274593</v>
      </c>
      <c r="S31" s="3">
        <f t="shared" si="25"/>
        <v>3395.2121346720846</v>
      </c>
      <c r="T31" s="18">
        <f t="shared" si="13"/>
        <v>1.8967665556827289</v>
      </c>
    </row>
    <row r="32" spans="1:20" ht="15.6" thickTop="1" thickBot="1" x14ac:dyDescent="0.35">
      <c r="A32" t="s">
        <v>7</v>
      </c>
      <c r="B32" s="6">
        <v>1</v>
      </c>
      <c r="C32" s="7">
        <v>820</v>
      </c>
      <c r="D32" s="7">
        <v>886</v>
      </c>
      <c r="E32" s="7">
        <v>934.7299999999999</v>
      </c>
      <c r="F32" s="7">
        <v>986.14014999999984</v>
      </c>
      <c r="G32" s="7">
        <v>1040.3778582499997</v>
      </c>
      <c r="H32" s="7">
        <v>1090.3159954459998</v>
      </c>
      <c r="I32" s="7">
        <v>1141.5608472319616</v>
      </c>
      <c r="J32" s="7">
        <v>1195.2142070518637</v>
      </c>
      <c r="K32" s="7">
        <v>1251.3892747833013</v>
      </c>
      <c r="L32" s="7">
        <v>1310.2045706981164</v>
      </c>
      <c r="M32" s="7">
        <v>1370.4739809502298</v>
      </c>
      <c r="N32" s="7">
        <v>1433.5157840739405</v>
      </c>
      <c r="O32" s="7">
        <v>1499.4575101413418</v>
      </c>
      <c r="P32" s="7">
        <v>1568.4325556078436</v>
      </c>
      <c r="Q32" s="7">
        <v>1639.0120206101965</v>
      </c>
      <c r="R32" s="7">
        <v>1712.7675615376552</v>
      </c>
      <c r="S32" s="35">
        <v>1789.8421018068495</v>
      </c>
      <c r="T32" s="18">
        <f t="shared" si="13"/>
        <v>0.9999117887189104</v>
      </c>
    </row>
    <row r="33" spans="1:20" ht="15.6" thickTop="1" thickBot="1" x14ac:dyDescent="0.35">
      <c r="A33" t="s">
        <v>24</v>
      </c>
      <c r="B33" s="28">
        <v>2</v>
      </c>
      <c r="C33" s="1">
        <f>B33*1100</f>
        <v>2200</v>
      </c>
      <c r="D33" s="1">
        <f t="shared" ref="D33:G34" si="26">C33*1.05</f>
        <v>2310</v>
      </c>
      <c r="E33" s="1">
        <f t="shared" si="26"/>
        <v>2425.5</v>
      </c>
      <c r="F33" s="1">
        <f t="shared" si="26"/>
        <v>2546.7750000000001</v>
      </c>
      <c r="G33" s="3">
        <f t="shared" si="26"/>
        <v>2674.11375</v>
      </c>
      <c r="H33" s="1">
        <f t="shared" si="9"/>
        <v>2791.7747549999999</v>
      </c>
      <c r="I33" s="1">
        <f t="shared" ref="I33:L34" si="27">H33*1.043</f>
        <v>2911.8210694649997</v>
      </c>
      <c r="J33" s="1">
        <f t="shared" si="27"/>
        <v>3037.0293754519944</v>
      </c>
      <c r="K33" s="1">
        <f t="shared" si="27"/>
        <v>3167.6216385964299</v>
      </c>
      <c r="L33" s="1">
        <f t="shared" si="27"/>
        <v>3303.8293690560763</v>
      </c>
      <c r="M33" s="1">
        <f t="shared" ref="M33:P34" si="28">L33*1.042</f>
        <v>3442.5902025564314</v>
      </c>
      <c r="N33" s="1">
        <f>M33*1.042</f>
        <v>3587.1789910638017</v>
      </c>
      <c r="O33" s="1">
        <f>N33*1.042</f>
        <v>3737.8405086884813</v>
      </c>
      <c r="P33" s="1">
        <f>O33*1.042</f>
        <v>3894.8298100533975</v>
      </c>
      <c r="Q33" s="1">
        <f>P33*1.041</f>
        <v>4054.5178322655865</v>
      </c>
      <c r="R33" s="1">
        <f>Q33*1.041</f>
        <v>4220.7530633884753</v>
      </c>
      <c r="S33" s="3">
        <f>R33*1.041</f>
        <v>4393.803938987402</v>
      </c>
      <c r="T33" s="18">
        <f t="shared" si="13"/>
        <v>1.2273195360300007</v>
      </c>
    </row>
    <row r="34" spans="1:20" ht="15.6" thickTop="1" thickBot="1" x14ac:dyDescent="0.35">
      <c r="A34" t="s">
        <v>22</v>
      </c>
      <c r="B34" s="28">
        <v>3</v>
      </c>
      <c r="C34" s="1">
        <f>3*1900</f>
        <v>5700</v>
      </c>
      <c r="D34" s="1">
        <f t="shared" si="26"/>
        <v>5985</v>
      </c>
      <c r="E34" s="1">
        <f t="shared" si="26"/>
        <v>6284.25</v>
      </c>
      <c r="F34" s="1">
        <f t="shared" si="26"/>
        <v>6598.4625000000005</v>
      </c>
      <c r="G34" s="3">
        <f t="shared" si="26"/>
        <v>6928.3856250000008</v>
      </c>
      <c r="H34" s="1">
        <f t="shared" si="9"/>
        <v>7233.2345925000009</v>
      </c>
      <c r="I34" s="1">
        <f t="shared" si="27"/>
        <v>7544.2636799775</v>
      </c>
      <c r="J34" s="1">
        <f t="shared" si="27"/>
        <v>7868.6670182165317</v>
      </c>
      <c r="K34" s="1">
        <f t="shared" si="27"/>
        <v>8207.0196999998425</v>
      </c>
      <c r="L34" s="1">
        <f t="shared" si="27"/>
        <v>8559.9215470998352</v>
      </c>
      <c r="M34" s="1">
        <f t="shared" si="28"/>
        <v>8919.4382520780291</v>
      </c>
      <c r="N34" s="1">
        <f t="shared" si="28"/>
        <v>9294.0546586653072</v>
      </c>
      <c r="O34" s="1">
        <f t="shared" si="28"/>
        <v>9684.4049543292513</v>
      </c>
      <c r="P34" s="1">
        <f t="shared" si="28"/>
        <v>10091.14996241108</v>
      </c>
      <c r="Q34" s="1">
        <f t="shared" ref="Q34:S34" si="29">P34*1.041</f>
        <v>10504.887110869933</v>
      </c>
      <c r="R34" s="1">
        <f t="shared" si="29"/>
        <v>10935.5874824156</v>
      </c>
      <c r="S34" s="16">
        <f t="shared" si="29"/>
        <v>11383.946569194639</v>
      </c>
      <c r="T34" s="18">
        <f t="shared" si="13"/>
        <v>2.1199155622336385</v>
      </c>
    </row>
    <row r="35" spans="1:20" ht="15.6" thickTop="1" thickBot="1" x14ac:dyDescent="0.35">
      <c r="B35" t="s">
        <v>28</v>
      </c>
      <c r="C35" s="19">
        <f>SUM(C4:C34)</f>
        <v>95862.5</v>
      </c>
      <c r="D35" s="20">
        <f t="shared" ref="D35:S35" si="30">SUM(D4:D34)</f>
        <v>101166.875</v>
      </c>
      <c r="E35" s="20">
        <f t="shared" si="30"/>
        <v>106323.58124999997</v>
      </c>
      <c r="F35" s="20">
        <f t="shared" si="30"/>
        <v>111773.74232500003</v>
      </c>
      <c r="G35" s="20">
        <f t="shared" si="30"/>
        <v>117507.32198074996</v>
      </c>
      <c r="H35" s="20">
        <f t="shared" si="30"/>
        <v>122806.65100232601</v>
      </c>
      <c r="I35" s="20">
        <f t="shared" si="30"/>
        <v>128222.53617886131</v>
      </c>
      <c r="J35" s="20">
        <f t="shared" si="30"/>
        <v>133877.65877960908</v>
      </c>
      <c r="K35" s="20">
        <f t="shared" si="30"/>
        <v>139782.60466880671</v>
      </c>
      <c r="L35" s="20">
        <f t="shared" si="30"/>
        <v>145922.08435649119</v>
      </c>
      <c r="M35" s="20">
        <f t="shared" si="30"/>
        <v>152218.51808451323</v>
      </c>
      <c r="N35" s="20">
        <f t="shared" si="30"/>
        <v>158787.11651362444</v>
      </c>
      <c r="O35" s="20">
        <f t="shared" si="30"/>
        <v>165639.66542755801</v>
      </c>
      <c r="P35" s="20">
        <f t="shared" si="30"/>
        <v>172788.46193681366</v>
      </c>
      <c r="Q35" s="20">
        <f t="shared" si="30"/>
        <v>180073.54824334072</v>
      </c>
      <c r="R35" s="20">
        <f t="shared" si="30"/>
        <v>187666.35725995587</v>
      </c>
      <c r="S35" s="22">
        <f t="shared" si="30"/>
        <v>195579.91215549107</v>
      </c>
    </row>
    <row r="36" spans="1:20" x14ac:dyDescent="0.3">
      <c r="C36" s="1"/>
      <c r="D36" s="1"/>
      <c r="E36" s="1"/>
      <c r="F36" s="1"/>
      <c r="G36" s="1"/>
      <c r="H36" s="1"/>
      <c r="I36" s="1"/>
      <c r="J36" s="1"/>
      <c r="K36" s="1"/>
      <c r="L36" s="1"/>
      <c r="M36" s="1"/>
      <c r="N36" s="1"/>
      <c r="O36" s="1"/>
      <c r="P36" s="1"/>
      <c r="Q36" s="1"/>
      <c r="R36" s="1"/>
      <c r="S3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585B-5AFA-44E1-B1AE-C6CC98647ED8}">
  <dimension ref="A1:E32"/>
  <sheetViews>
    <sheetView workbookViewId="0"/>
  </sheetViews>
  <sheetFormatPr defaultRowHeight="14.4" x14ac:dyDescent="0.3"/>
  <cols>
    <col min="1" max="1" width="31.44140625" customWidth="1"/>
    <col min="2" max="2" width="10.5546875" customWidth="1"/>
    <col min="3" max="3" width="11.5546875" customWidth="1"/>
    <col min="4" max="4" width="11" customWidth="1"/>
    <col min="5" max="5" width="10.6640625" customWidth="1"/>
  </cols>
  <sheetData>
    <row r="1" spans="1:5" ht="15" thickBot="1" x14ac:dyDescent="0.35">
      <c r="A1" s="64"/>
      <c r="B1" s="65">
        <v>2025</v>
      </c>
      <c r="C1" s="65">
        <v>2030</v>
      </c>
      <c r="D1" s="65">
        <v>2035</v>
      </c>
      <c r="E1" s="66">
        <v>2040</v>
      </c>
    </row>
    <row r="2" spans="1:5" x14ac:dyDescent="0.3">
      <c r="A2" s="67" t="s">
        <v>49</v>
      </c>
      <c r="B2" s="11">
        <v>1009.013157894737</v>
      </c>
      <c r="C2" s="11">
        <v>1271.8899448161519</v>
      </c>
      <c r="D2" s="11">
        <v>1566.8877929467292</v>
      </c>
      <c r="E2" s="13">
        <v>1919.2233712761972</v>
      </c>
    </row>
    <row r="3" spans="1:5" x14ac:dyDescent="0.3">
      <c r="A3" s="68" t="s">
        <v>50</v>
      </c>
      <c r="B3" s="1">
        <v>1198.5514511873353</v>
      </c>
      <c r="C3" s="1">
        <v>1510.8083845909675</v>
      </c>
      <c r="D3" s="1">
        <v>1861.220166843395</v>
      </c>
      <c r="E3" s="69">
        <v>2279.7402975350578</v>
      </c>
    </row>
    <row r="4" spans="1:5" x14ac:dyDescent="0.3">
      <c r="A4" s="68" t="s">
        <v>12</v>
      </c>
      <c r="B4" s="1">
        <v>997.5</v>
      </c>
      <c r="C4" s="1">
        <v>1257.3772799962501</v>
      </c>
      <c r="D4" s="1">
        <v>1549.009109777551</v>
      </c>
      <c r="E4" s="69">
        <v>1897.3244281991063</v>
      </c>
    </row>
    <row r="5" spans="1:5" x14ac:dyDescent="0.3">
      <c r="A5" s="68" t="s">
        <v>13</v>
      </c>
      <c r="B5" s="1">
        <v>981.34615384615392</v>
      </c>
      <c r="C5" s="1">
        <v>1237.0148948950964</v>
      </c>
      <c r="D5" s="1">
        <v>1523.9239420078743</v>
      </c>
      <c r="E5" s="69">
        <v>1866.5985265278657</v>
      </c>
    </row>
    <row r="6" spans="1:5" x14ac:dyDescent="0.3">
      <c r="A6" s="70" t="s">
        <v>14</v>
      </c>
      <c r="B6" s="71" t="s">
        <v>31</v>
      </c>
      <c r="C6" s="72" t="s">
        <v>31</v>
      </c>
      <c r="D6" s="72" t="s">
        <v>31</v>
      </c>
      <c r="E6" s="73" t="s">
        <v>31</v>
      </c>
    </row>
    <row r="7" spans="1:5" x14ac:dyDescent="0.3">
      <c r="A7" s="70" t="s">
        <v>15</v>
      </c>
      <c r="B7" s="71" t="s">
        <v>31</v>
      </c>
      <c r="C7" s="72" t="s">
        <v>31</v>
      </c>
      <c r="D7" s="72" t="s">
        <v>31</v>
      </c>
      <c r="E7" s="73" t="s">
        <v>31</v>
      </c>
    </row>
    <row r="8" spans="1:5" x14ac:dyDescent="0.3">
      <c r="A8" s="70" t="s">
        <v>16</v>
      </c>
      <c r="B8" s="71" t="s">
        <v>31</v>
      </c>
      <c r="C8" s="72" t="s">
        <v>31</v>
      </c>
      <c r="D8" s="72" t="s">
        <v>31</v>
      </c>
      <c r="E8" s="73" t="s">
        <v>31</v>
      </c>
    </row>
    <row r="9" spans="1:5" x14ac:dyDescent="0.3">
      <c r="A9" s="70" t="s">
        <v>17</v>
      </c>
      <c r="B9" s="71" t="s">
        <v>31</v>
      </c>
      <c r="C9" s="72" t="s">
        <v>31</v>
      </c>
      <c r="D9" s="72" t="s">
        <v>31</v>
      </c>
      <c r="E9" s="73" t="s">
        <v>31</v>
      </c>
    </row>
    <row r="10" spans="1:5" x14ac:dyDescent="0.3">
      <c r="A10" s="70" t="s">
        <v>10</v>
      </c>
      <c r="B10" s="71" t="s">
        <v>31</v>
      </c>
      <c r="C10" s="72" t="s">
        <v>31</v>
      </c>
      <c r="D10" s="72" t="s">
        <v>31</v>
      </c>
      <c r="E10" s="73" t="s">
        <v>31</v>
      </c>
    </row>
    <row r="11" spans="1:5" x14ac:dyDescent="0.3">
      <c r="A11" s="70" t="s">
        <v>19</v>
      </c>
      <c r="B11" s="71" t="s">
        <v>31</v>
      </c>
      <c r="C11" s="72" t="s">
        <v>31</v>
      </c>
      <c r="D11" s="72" t="s">
        <v>31</v>
      </c>
      <c r="E11" s="73" t="s">
        <v>31</v>
      </c>
    </row>
    <row r="12" spans="1:5" x14ac:dyDescent="0.3">
      <c r="A12" s="70" t="s">
        <v>9</v>
      </c>
      <c r="B12" s="74">
        <v>887.25</v>
      </c>
      <c r="C12" s="72" t="s">
        <v>31</v>
      </c>
      <c r="D12" s="72" t="s">
        <v>31</v>
      </c>
      <c r="E12" s="73" t="s">
        <v>31</v>
      </c>
    </row>
    <row r="13" spans="1:5" x14ac:dyDescent="0.3">
      <c r="A13" s="70" t="s">
        <v>20</v>
      </c>
      <c r="B13" s="74">
        <v>892.5</v>
      </c>
      <c r="C13" s="72" t="s">
        <v>31</v>
      </c>
      <c r="D13" s="72" t="s">
        <v>31</v>
      </c>
      <c r="E13" s="73" t="s">
        <v>31</v>
      </c>
    </row>
    <row r="14" spans="1:5" x14ac:dyDescent="0.3">
      <c r="A14" s="70" t="s">
        <v>35</v>
      </c>
      <c r="B14" s="74">
        <v>892.5</v>
      </c>
      <c r="C14" s="72" t="s">
        <v>31</v>
      </c>
      <c r="D14" s="72" t="s">
        <v>31</v>
      </c>
      <c r="E14" s="73" t="s">
        <v>31</v>
      </c>
    </row>
    <row r="15" spans="1:5" x14ac:dyDescent="0.3">
      <c r="A15" s="70" t="s">
        <v>36</v>
      </c>
      <c r="B15" s="74">
        <v>892.5</v>
      </c>
      <c r="C15" s="72" t="s">
        <v>31</v>
      </c>
      <c r="D15" s="72" t="s">
        <v>31</v>
      </c>
      <c r="E15" s="73" t="s">
        <v>31</v>
      </c>
    </row>
    <row r="16" spans="1:5" x14ac:dyDescent="0.3">
      <c r="A16" s="70" t="s">
        <v>37</v>
      </c>
      <c r="B16" s="71" t="s">
        <v>31</v>
      </c>
      <c r="C16" s="72" t="s">
        <v>31</v>
      </c>
      <c r="D16" s="72" t="s">
        <v>31</v>
      </c>
      <c r="E16" s="73" t="s">
        <v>31</v>
      </c>
    </row>
    <row r="17" spans="1:5" x14ac:dyDescent="0.3">
      <c r="A17" s="70" t="s">
        <v>38</v>
      </c>
      <c r="B17" s="71" t="s">
        <v>31</v>
      </c>
      <c r="C17" s="72" t="s">
        <v>31</v>
      </c>
      <c r="D17" s="72" t="s">
        <v>31</v>
      </c>
      <c r="E17" s="73" t="s">
        <v>31</v>
      </c>
    </row>
    <row r="18" spans="1:5" x14ac:dyDescent="0.3">
      <c r="A18" s="70" t="s">
        <v>39</v>
      </c>
      <c r="B18" s="74">
        <v>892.5</v>
      </c>
      <c r="C18" s="72" t="s">
        <v>31</v>
      </c>
      <c r="D18" s="72" t="s">
        <v>31</v>
      </c>
      <c r="E18" s="73" t="s">
        <v>31</v>
      </c>
    </row>
    <row r="19" spans="1:5" x14ac:dyDescent="0.3">
      <c r="A19" s="70" t="s">
        <v>40</v>
      </c>
      <c r="B19" s="74">
        <v>892.5</v>
      </c>
      <c r="C19" s="72" t="s">
        <v>31</v>
      </c>
      <c r="D19" s="72" t="s">
        <v>31</v>
      </c>
      <c r="E19" s="73" t="s">
        <v>31</v>
      </c>
    </row>
    <row r="20" spans="1:5" x14ac:dyDescent="0.3">
      <c r="A20" s="70" t="s">
        <v>41</v>
      </c>
      <c r="B20" s="74">
        <v>892.5</v>
      </c>
      <c r="C20" s="72" t="s">
        <v>31</v>
      </c>
      <c r="D20" s="72" t="s">
        <v>31</v>
      </c>
      <c r="E20" s="73" t="s">
        <v>31</v>
      </c>
    </row>
    <row r="21" spans="1:5" x14ac:dyDescent="0.3">
      <c r="A21" s="70" t="s">
        <v>42</v>
      </c>
      <c r="B21" s="74">
        <v>934.5</v>
      </c>
      <c r="C21" s="74">
        <v>1177.9639781017502</v>
      </c>
      <c r="D21" s="72" t="s">
        <v>31</v>
      </c>
      <c r="E21" s="73" t="s">
        <v>31</v>
      </c>
    </row>
    <row r="22" spans="1:5" x14ac:dyDescent="0.3">
      <c r="A22" s="70" t="s">
        <v>43</v>
      </c>
      <c r="B22" s="74">
        <v>934.5</v>
      </c>
      <c r="C22" s="74">
        <v>1177.9639781017502</v>
      </c>
      <c r="D22" s="72" t="s">
        <v>31</v>
      </c>
      <c r="E22" s="73" t="s">
        <v>31</v>
      </c>
    </row>
    <row r="23" spans="1:5" x14ac:dyDescent="0.3">
      <c r="A23" s="70" t="s">
        <v>44</v>
      </c>
      <c r="B23" s="74">
        <v>934.5</v>
      </c>
      <c r="C23" s="74">
        <v>1177.9639781017502</v>
      </c>
      <c r="D23" s="72" t="s">
        <v>31</v>
      </c>
      <c r="E23" s="73" t="s">
        <v>31</v>
      </c>
    </row>
    <row r="24" spans="1:5" x14ac:dyDescent="0.3">
      <c r="A24" s="70" t="s">
        <v>45</v>
      </c>
      <c r="B24" s="74">
        <v>887.25</v>
      </c>
      <c r="C24" s="72" t="s">
        <v>31</v>
      </c>
      <c r="D24" s="72" t="s">
        <v>31</v>
      </c>
      <c r="E24" s="73" t="s">
        <v>31</v>
      </c>
    </row>
    <row r="25" spans="1:5" x14ac:dyDescent="0.3">
      <c r="A25" s="70" t="s">
        <v>21</v>
      </c>
      <c r="B25" s="71" t="s">
        <v>31</v>
      </c>
      <c r="C25" s="72" t="s">
        <v>31</v>
      </c>
      <c r="D25" s="72" t="s">
        <v>31</v>
      </c>
      <c r="E25" s="73" t="s">
        <v>31</v>
      </c>
    </row>
    <row r="26" spans="1:5" x14ac:dyDescent="0.3">
      <c r="A26" s="68" t="s">
        <v>8</v>
      </c>
      <c r="B26" s="74">
        <v>1008</v>
      </c>
      <c r="C26" s="74">
        <v>1270.6128303120001</v>
      </c>
      <c r="D26" s="74">
        <v>1565.314468827841</v>
      </c>
      <c r="E26" s="75">
        <v>1917.2962642854125</v>
      </c>
    </row>
    <row r="27" spans="1:5" x14ac:dyDescent="0.3">
      <c r="A27" s="68" t="s">
        <v>46</v>
      </c>
      <c r="B27" s="74">
        <v>1008</v>
      </c>
      <c r="C27" s="74">
        <v>1270.6128303120001</v>
      </c>
      <c r="D27" s="74">
        <v>1565.314468827841</v>
      </c>
      <c r="E27" s="75">
        <v>1917.2962642854125</v>
      </c>
    </row>
    <row r="28" spans="1:5" x14ac:dyDescent="0.3">
      <c r="A28" s="68" t="s">
        <v>47</v>
      </c>
      <c r="B28" s="74">
        <v>1092</v>
      </c>
      <c r="C28" s="74">
        <v>1376.4972328380002</v>
      </c>
      <c r="D28" s="74">
        <v>1695.757341230161</v>
      </c>
      <c r="E28" s="75">
        <v>2077.0709529758637</v>
      </c>
    </row>
    <row r="29" spans="1:5" x14ac:dyDescent="0.3">
      <c r="A29" s="68" t="s">
        <v>23</v>
      </c>
      <c r="B29" s="74">
        <v>1194.375</v>
      </c>
      <c r="C29" s="74">
        <v>1505.5438484165625</v>
      </c>
      <c r="D29" s="74">
        <v>1854.7345919704883</v>
      </c>
      <c r="E29" s="75">
        <v>2271.7963548173502</v>
      </c>
    </row>
    <row r="30" spans="1:5" x14ac:dyDescent="0.3">
      <c r="A30" s="70" t="s">
        <v>7</v>
      </c>
      <c r="B30" s="71" t="s">
        <v>31</v>
      </c>
      <c r="C30" s="72" t="s">
        <v>31</v>
      </c>
      <c r="D30" s="72" t="s">
        <v>31</v>
      </c>
      <c r="E30" s="73" t="s">
        <v>31</v>
      </c>
    </row>
    <row r="31" spans="1:5" x14ac:dyDescent="0.3">
      <c r="A31" s="68" t="s">
        <v>24</v>
      </c>
      <c r="B31" s="1">
        <v>1015</v>
      </c>
      <c r="C31" s="1">
        <v>1279.4365305225001</v>
      </c>
      <c r="D31" s="1">
        <v>1576.1847081947012</v>
      </c>
      <c r="E31" s="69">
        <v>1930.6108216762839</v>
      </c>
    </row>
    <row r="32" spans="1:5" ht="15" thickBot="1" x14ac:dyDescent="0.35">
      <c r="A32" s="76" t="s">
        <v>22</v>
      </c>
      <c r="B32" s="15">
        <v>1526.7</v>
      </c>
      <c r="C32" s="15">
        <v>1924.4490159100499</v>
      </c>
      <c r="D32" s="15">
        <v>2370.7992059121675</v>
      </c>
      <c r="E32" s="17">
        <v>2903.9049669489482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89DEE-C1A8-4E21-9883-8CFE4FB6316C}">
  <dimension ref="A1:F32"/>
  <sheetViews>
    <sheetView workbookViewId="0"/>
  </sheetViews>
  <sheetFormatPr defaultRowHeight="14.4" x14ac:dyDescent="0.3"/>
  <cols>
    <col min="1" max="1" width="29.5546875" customWidth="1"/>
    <col min="3" max="3" width="12" customWidth="1"/>
    <col min="4" max="4" width="11.44140625" customWidth="1"/>
    <col min="5" max="5" width="11.5546875" customWidth="1"/>
    <col min="6" max="6" width="11.6640625" customWidth="1"/>
  </cols>
  <sheetData>
    <row r="1" spans="1:6" ht="15" thickBot="1" x14ac:dyDescent="0.35">
      <c r="A1" s="77"/>
      <c r="B1" s="78"/>
      <c r="C1" s="65">
        <v>2025</v>
      </c>
      <c r="D1" s="65">
        <v>2030</v>
      </c>
      <c r="E1" s="65">
        <v>2035</v>
      </c>
      <c r="F1" s="66">
        <v>2040</v>
      </c>
    </row>
    <row r="2" spans="1:6" x14ac:dyDescent="0.3">
      <c r="A2" s="79" t="s">
        <v>49</v>
      </c>
      <c r="B2" s="2">
        <v>-4.25</v>
      </c>
      <c r="C2" s="1">
        <v>1680</v>
      </c>
      <c r="D2" s="1">
        <v>2117.6880505200002</v>
      </c>
      <c r="E2" s="1">
        <v>2608.8574480464013</v>
      </c>
      <c r="F2" s="69">
        <v>3195.4937738090202</v>
      </c>
    </row>
    <row r="3" spans="1:6" x14ac:dyDescent="0.3">
      <c r="A3" s="79" t="s">
        <v>50</v>
      </c>
      <c r="B3" s="2">
        <v>-2.74</v>
      </c>
      <c r="C3" s="1">
        <v>1719.9</v>
      </c>
      <c r="D3" s="1">
        <v>2167.9831417198502</v>
      </c>
      <c r="E3" s="1">
        <v>2670.8178124375036</v>
      </c>
      <c r="F3" s="69">
        <v>3271.3867509369852</v>
      </c>
    </row>
    <row r="4" spans="1:6" x14ac:dyDescent="0.3">
      <c r="A4" s="79" t="s">
        <v>12</v>
      </c>
      <c r="B4" s="2"/>
      <c r="C4" s="1">
        <v>1732.5</v>
      </c>
      <c r="D4" s="1">
        <v>2183.86580209875</v>
      </c>
      <c r="E4" s="1">
        <v>2690.3842432978513</v>
      </c>
      <c r="F4" s="69">
        <v>3295.3529542405518</v>
      </c>
    </row>
    <row r="5" spans="1:6" x14ac:dyDescent="0.3">
      <c r="A5" s="79" t="s">
        <v>13</v>
      </c>
      <c r="B5" s="2">
        <v>-2.5</v>
      </c>
      <c r="C5" s="1">
        <v>1575</v>
      </c>
      <c r="D5" s="1">
        <v>1985.3325473625</v>
      </c>
      <c r="E5" s="1">
        <v>2445.8038575435016</v>
      </c>
      <c r="F5" s="69">
        <v>2995.7754129459568</v>
      </c>
    </row>
    <row r="6" spans="1:6" x14ac:dyDescent="0.3">
      <c r="A6" s="70" t="s">
        <v>14</v>
      </c>
      <c r="B6" s="2">
        <v>-2.5</v>
      </c>
      <c r="C6" s="80" t="s">
        <v>31</v>
      </c>
      <c r="D6" s="81" t="s">
        <v>31</v>
      </c>
      <c r="E6" s="81" t="s">
        <v>31</v>
      </c>
      <c r="F6" s="81" t="s">
        <v>31</v>
      </c>
    </row>
    <row r="7" spans="1:6" x14ac:dyDescent="0.3">
      <c r="A7" s="70" t="s">
        <v>15</v>
      </c>
      <c r="B7" s="2">
        <v>-0.5</v>
      </c>
      <c r="C7" s="74">
        <v>878.5</v>
      </c>
      <c r="D7" s="81" t="s">
        <v>31</v>
      </c>
      <c r="E7" s="81" t="s">
        <v>31</v>
      </c>
      <c r="F7" s="81" t="s">
        <v>31</v>
      </c>
    </row>
    <row r="8" spans="1:6" x14ac:dyDescent="0.3">
      <c r="A8" s="70" t="s">
        <v>16</v>
      </c>
      <c r="B8" s="2">
        <v>-0.75</v>
      </c>
      <c r="C8" s="80" t="s">
        <v>31</v>
      </c>
      <c r="D8" s="81" t="s">
        <v>31</v>
      </c>
      <c r="E8" s="81" t="s">
        <v>31</v>
      </c>
      <c r="F8" s="81" t="s">
        <v>31</v>
      </c>
    </row>
    <row r="9" spans="1:6" x14ac:dyDescent="0.3">
      <c r="A9" s="70" t="s">
        <v>17</v>
      </c>
      <c r="B9" s="2">
        <v>0.5</v>
      </c>
      <c r="C9" s="80" t="s">
        <v>31</v>
      </c>
      <c r="D9" s="81" t="s">
        <v>31</v>
      </c>
      <c r="E9" s="81" t="s">
        <v>31</v>
      </c>
      <c r="F9" s="81" t="s">
        <v>31</v>
      </c>
    </row>
    <row r="10" spans="1:6" x14ac:dyDescent="0.3">
      <c r="A10" s="70" t="s">
        <v>10</v>
      </c>
      <c r="B10" s="2">
        <v>-1.25</v>
      </c>
      <c r="C10" s="80" t="s">
        <v>31</v>
      </c>
      <c r="D10" s="81" t="s">
        <v>31</v>
      </c>
      <c r="E10" s="81" t="s">
        <v>31</v>
      </c>
      <c r="F10" s="81" t="s">
        <v>31</v>
      </c>
    </row>
    <row r="11" spans="1:6" x14ac:dyDescent="0.3">
      <c r="A11" s="70" t="s">
        <v>19</v>
      </c>
      <c r="B11" s="2">
        <v>-0.75</v>
      </c>
      <c r="C11" s="74">
        <v>913.5</v>
      </c>
      <c r="D11" s="81" t="s">
        <v>31</v>
      </c>
      <c r="E11" s="81" t="s">
        <v>31</v>
      </c>
      <c r="F11" s="81" t="s">
        <v>31</v>
      </c>
    </row>
    <row r="12" spans="1:6" x14ac:dyDescent="0.3">
      <c r="A12" s="79" t="s">
        <v>9</v>
      </c>
      <c r="B12" s="2">
        <v>-1</v>
      </c>
      <c r="C12" s="82"/>
      <c r="D12" s="82"/>
      <c r="E12" s="82"/>
      <c r="F12" s="83"/>
    </row>
    <row r="13" spans="1:6" x14ac:dyDescent="0.3">
      <c r="A13" s="70" t="s">
        <v>20</v>
      </c>
      <c r="B13" s="2">
        <v>-1</v>
      </c>
      <c r="C13" s="84">
        <v>892.5</v>
      </c>
      <c r="D13" s="81" t="s">
        <v>31</v>
      </c>
      <c r="E13" s="81" t="s">
        <v>31</v>
      </c>
      <c r="F13" s="81" t="s">
        <v>31</v>
      </c>
    </row>
    <row r="14" spans="1:6" x14ac:dyDescent="0.3">
      <c r="A14" s="70" t="s">
        <v>35</v>
      </c>
      <c r="B14" s="2"/>
      <c r="C14" s="84">
        <v>892.5</v>
      </c>
      <c r="D14" s="81" t="s">
        <v>31</v>
      </c>
      <c r="E14" s="81" t="s">
        <v>31</v>
      </c>
      <c r="F14" s="81" t="s">
        <v>31</v>
      </c>
    </row>
    <row r="15" spans="1:6" x14ac:dyDescent="0.3">
      <c r="A15" s="70" t="s">
        <v>36</v>
      </c>
      <c r="B15" s="2"/>
      <c r="C15" s="84">
        <v>892.5</v>
      </c>
      <c r="D15" s="81" t="s">
        <v>31</v>
      </c>
      <c r="E15" s="81" t="s">
        <v>31</v>
      </c>
      <c r="F15" s="81" t="s">
        <v>31</v>
      </c>
    </row>
    <row r="16" spans="1:6" x14ac:dyDescent="0.3">
      <c r="A16" s="79" t="s">
        <v>37</v>
      </c>
      <c r="B16" s="2">
        <v>-1</v>
      </c>
      <c r="C16" s="82"/>
      <c r="D16" s="82"/>
      <c r="E16" s="82"/>
      <c r="F16" s="83"/>
    </row>
    <row r="17" spans="1:6" x14ac:dyDescent="0.3">
      <c r="A17" s="70" t="s">
        <v>38</v>
      </c>
      <c r="B17" s="2">
        <v>-0.5</v>
      </c>
      <c r="C17" s="80" t="s">
        <v>31</v>
      </c>
      <c r="D17" s="81" t="s">
        <v>31</v>
      </c>
      <c r="E17" s="81" t="s">
        <v>31</v>
      </c>
      <c r="F17" s="81" t="s">
        <v>31</v>
      </c>
    </row>
    <row r="18" spans="1:6" x14ac:dyDescent="0.3">
      <c r="A18" s="79" t="s">
        <v>39</v>
      </c>
      <c r="B18" s="2">
        <v>-1</v>
      </c>
      <c r="C18" s="82"/>
      <c r="D18" s="82"/>
      <c r="E18" s="82"/>
      <c r="F18" s="83"/>
    </row>
    <row r="19" spans="1:6" x14ac:dyDescent="0.3">
      <c r="A19" s="70" t="s">
        <v>40</v>
      </c>
      <c r="B19" s="2"/>
      <c r="C19" s="74">
        <v>892.5</v>
      </c>
      <c r="D19" s="81" t="s">
        <v>31</v>
      </c>
      <c r="E19" s="81" t="s">
        <v>31</v>
      </c>
      <c r="F19" s="81" t="s">
        <v>31</v>
      </c>
    </row>
    <row r="20" spans="1:6" x14ac:dyDescent="0.3">
      <c r="A20" s="79" t="s">
        <v>41</v>
      </c>
      <c r="B20" s="2"/>
      <c r="C20" s="1">
        <v>1680</v>
      </c>
      <c r="D20" s="1">
        <v>2117.6880505200002</v>
      </c>
      <c r="E20" s="1">
        <v>2608.8574480464013</v>
      </c>
      <c r="F20" s="69">
        <v>3195.4937738090202</v>
      </c>
    </row>
    <row r="21" spans="1:6" x14ac:dyDescent="0.3">
      <c r="A21" s="79" t="s">
        <v>42</v>
      </c>
      <c r="B21" s="2">
        <v>-0.5</v>
      </c>
      <c r="C21" s="1">
        <v>1680</v>
      </c>
      <c r="D21" s="1">
        <v>2117.6880505200002</v>
      </c>
      <c r="E21" s="1">
        <v>2608.8574480464013</v>
      </c>
      <c r="F21" s="69">
        <v>3195.4937738090202</v>
      </c>
    </row>
    <row r="22" spans="1:6" x14ac:dyDescent="0.3">
      <c r="A22" s="79" t="s">
        <v>43</v>
      </c>
      <c r="B22" s="2">
        <v>-1</v>
      </c>
      <c r="C22" s="1"/>
      <c r="D22" s="1"/>
      <c r="E22" s="1"/>
      <c r="F22" s="69"/>
    </row>
    <row r="23" spans="1:6" x14ac:dyDescent="0.3">
      <c r="A23" s="79" t="s">
        <v>44</v>
      </c>
      <c r="B23" s="2"/>
      <c r="C23" s="1">
        <v>1680</v>
      </c>
      <c r="D23" s="1">
        <v>2117.6880505200002</v>
      </c>
      <c r="E23" s="1">
        <v>2608.8574480464013</v>
      </c>
      <c r="F23" s="69">
        <v>3195.4937738090202</v>
      </c>
    </row>
    <row r="24" spans="1:6" x14ac:dyDescent="0.3">
      <c r="A24" s="79" t="s">
        <v>45</v>
      </c>
      <c r="B24" s="2">
        <v>-0.5</v>
      </c>
      <c r="C24" s="1"/>
      <c r="D24" s="1"/>
      <c r="E24" s="1"/>
      <c r="F24" s="69"/>
    </row>
    <row r="25" spans="1:6" x14ac:dyDescent="0.3">
      <c r="A25" s="79" t="s">
        <v>21</v>
      </c>
      <c r="B25" s="2">
        <v>-2</v>
      </c>
      <c r="C25" s="1">
        <v>1995</v>
      </c>
      <c r="D25" s="1">
        <v>2514.7545599925002</v>
      </c>
      <c r="E25" s="1">
        <v>3098.018219555102</v>
      </c>
      <c r="F25" s="69">
        <v>3794.6488563982125</v>
      </c>
    </row>
    <row r="26" spans="1:6" x14ac:dyDescent="0.3">
      <c r="A26" s="79" t="s">
        <v>8</v>
      </c>
      <c r="B26" s="2"/>
      <c r="C26" s="1">
        <v>1995</v>
      </c>
      <c r="D26" s="1">
        <v>2514.7545599925002</v>
      </c>
      <c r="E26" s="1">
        <v>3098.018219555102</v>
      </c>
      <c r="F26" s="69">
        <v>3794.6488563982125</v>
      </c>
    </row>
    <row r="27" spans="1:6" x14ac:dyDescent="0.3">
      <c r="A27" s="79" t="s">
        <v>46</v>
      </c>
      <c r="B27" s="2">
        <v>-0.5</v>
      </c>
      <c r="C27" s="1">
        <v>1890</v>
      </c>
      <c r="D27" s="1">
        <v>2382.399056835</v>
      </c>
      <c r="E27" s="1">
        <v>2934.9646290522014</v>
      </c>
      <c r="F27" s="69">
        <v>3594.9304955351481</v>
      </c>
    </row>
    <row r="28" spans="1:6" x14ac:dyDescent="0.3">
      <c r="A28" s="79" t="s">
        <v>47</v>
      </c>
      <c r="B28" s="2">
        <v>-1</v>
      </c>
      <c r="C28" s="1"/>
      <c r="D28" s="1"/>
      <c r="E28" s="1"/>
      <c r="F28" s="69"/>
    </row>
    <row r="29" spans="1:6" x14ac:dyDescent="0.3">
      <c r="A29" s="79" t="s">
        <v>23</v>
      </c>
      <c r="B29" s="2">
        <v>-1</v>
      </c>
      <c r="C29" s="1">
        <v>2205</v>
      </c>
      <c r="D29" s="1">
        <v>2779.4655663075005</v>
      </c>
      <c r="E29" s="1">
        <v>3424.125400560903</v>
      </c>
      <c r="F29" s="69">
        <v>4194.0855781243408</v>
      </c>
    </row>
    <row r="30" spans="1:6" x14ac:dyDescent="0.3">
      <c r="A30" s="79" t="s">
        <v>26</v>
      </c>
      <c r="B30" s="2"/>
      <c r="C30" s="1">
        <v>1575</v>
      </c>
      <c r="D30" s="1">
        <v>1985.3325473625</v>
      </c>
      <c r="E30" s="1">
        <v>2445.8038575435016</v>
      </c>
      <c r="F30" s="69">
        <v>2995.7754129459568</v>
      </c>
    </row>
    <row r="31" spans="1:6" x14ac:dyDescent="0.3">
      <c r="A31" s="79" t="s">
        <v>24</v>
      </c>
      <c r="B31" s="2">
        <v>-2</v>
      </c>
      <c r="C31" s="1">
        <v>1575</v>
      </c>
      <c r="D31" s="1">
        <v>1985.3325473625</v>
      </c>
      <c r="E31" s="1">
        <v>2445.8038575435016</v>
      </c>
      <c r="F31" s="69">
        <v>2995.7754129459568</v>
      </c>
    </row>
    <row r="32" spans="1:6" ht="15" thickBot="1" x14ac:dyDescent="0.35">
      <c r="A32" s="85" t="s">
        <v>22</v>
      </c>
      <c r="B32" s="86">
        <v>-4</v>
      </c>
      <c r="C32" s="15">
        <v>3150</v>
      </c>
      <c r="D32" s="15">
        <v>3970.665094725</v>
      </c>
      <c r="E32" s="15">
        <v>4891.6077150870033</v>
      </c>
      <c r="F32" s="17">
        <v>5991.5508258919135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810D5-37D2-426F-AAFE-686519B6D247}">
  <dimension ref="A1:F32"/>
  <sheetViews>
    <sheetView workbookViewId="0"/>
  </sheetViews>
  <sheetFormatPr defaultRowHeight="14.4" x14ac:dyDescent="0.3"/>
  <cols>
    <col min="1" max="1" width="27.109375" customWidth="1"/>
    <col min="3" max="3" width="11.5546875" customWidth="1"/>
    <col min="4" max="5" width="11.44140625" customWidth="1"/>
    <col min="6" max="6" width="11.5546875" customWidth="1"/>
  </cols>
  <sheetData>
    <row r="1" spans="1:6" ht="15" thickBot="1" x14ac:dyDescent="0.35">
      <c r="A1" s="64"/>
      <c r="B1" s="78"/>
      <c r="C1" s="65">
        <v>2025</v>
      </c>
      <c r="D1" s="65">
        <v>2030</v>
      </c>
      <c r="E1" s="65">
        <v>2035</v>
      </c>
      <c r="F1" s="66">
        <v>2040</v>
      </c>
    </row>
    <row r="2" spans="1:6" x14ac:dyDescent="0.3">
      <c r="A2" s="67" t="s">
        <v>49</v>
      </c>
      <c r="B2" s="87">
        <v>-2.25</v>
      </c>
      <c r="C2" s="11">
        <v>1470</v>
      </c>
      <c r="D2" s="11">
        <v>1852.9770442050003</v>
      </c>
      <c r="E2" s="11">
        <v>2282.750267040602</v>
      </c>
      <c r="F2" s="13">
        <v>2796.0570520828937</v>
      </c>
    </row>
    <row r="3" spans="1:6" x14ac:dyDescent="0.3">
      <c r="A3" s="68" t="s">
        <v>50</v>
      </c>
      <c r="B3" s="88">
        <v>-2.74</v>
      </c>
      <c r="C3" s="1">
        <v>1680</v>
      </c>
      <c r="D3" s="1">
        <v>2117.6880505200002</v>
      </c>
      <c r="E3" s="1">
        <v>2608.8574480464013</v>
      </c>
      <c r="F3" s="69">
        <v>3195.4937738090202</v>
      </c>
    </row>
    <row r="4" spans="1:6" x14ac:dyDescent="0.3">
      <c r="A4" s="68" t="s">
        <v>12</v>
      </c>
      <c r="B4" s="88"/>
      <c r="C4" s="1">
        <v>1732.5</v>
      </c>
      <c r="D4" s="1">
        <v>2183.86580209875</v>
      </c>
      <c r="E4" s="1">
        <v>2690.3842432978513</v>
      </c>
      <c r="F4" s="69">
        <v>3295.3529542405518</v>
      </c>
    </row>
    <row r="5" spans="1:6" x14ac:dyDescent="0.3">
      <c r="A5" s="68" t="s">
        <v>13</v>
      </c>
      <c r="B5" s="88">
        <v>-2.5</v>
      </c>
      <c r="C5" s="1">
        <v>1575</v>
      </c>
      <c r="D5" s="1">
        <v>1985.3325473625</v>
      </c>
      <c r="E5" s="1">
        <v>2445.8038575435016</v>
      </c>
      <c r="F5" s="69">
        <v>2995.7754129459568</v>
      </c>
    </row>
    <row r="6" spans="1:6" x14ac:dyDescent="0.3">
      <c r="A6" s="70" t="s">
        <v>14</v>
      </c>
      <c r="B6" s="88">
        <v>-1.5</v>
      </c>
      <c r="C6" s="71" t="s">
        <v>31</v>
      </c>
      <c r="D6" s="72" t="s">
        <v>31</v>
      </c>
      <c r="E6" s="72" t="s">
        <v>31</v>
      </c>
      <c r="F6" s="73" t="s">
        <v>31</v>
      </c>
    </row>
    <row r="7" spans="1:6" x14ac:dyDescent="0.3">
      <c r="A7" s="70" t="s">
        <v>15</v>
      </c>
      <c r="B7" s="88"/>
      <c r="C7" s="71" t="s">
        <v>31</v>
      </c>
      <c r="D7" s="72" t="s">
        <v>31</v>
      </c>
      <c r="E7" s="72" t="s">
        <v>31</v>
      </c>
      <c r="F7" s="73" t="s">
        <v>31</v>
      </c>
    </row>
    <row r="8" spans="1:6" x14ac:dyDescent="0.3">
      <c r="A8" s="70" t="s">
        <v>16</v>
      </c>
      <c r="B8" s="88">
        <v>-0.25</v>
      </c>
      <c r="C8" s="71" t="s">
        <v>31</v>
      </c>
      <c r="D8" s="72" t="s">
        <v>31</v>
      </c>
      <c r="E8" s="72" t="s">
        <v>31</v>
      </c>
      <c r="F8" s="73" t="s">
        <v>31</v>
      </c>
    </row>
    <row r="9" spans="1:6" x14ac:dyDescent="0.3">
      <c r="A9" s="70" t="s">
        <v>17</v>
      </c>
      <c r="B9" s="88"/>
      <c r="C9" s="71" t="s">
        <v>31</v>
      </c>
      <c r="D9" s="72" t="s">
        <v>31</v>
      </c>
      <c r="E9" s="72" t="s">
        <v>31</v>
      </c>
      <c r="F9" s="73" t="s">
        <v>31</v>
      </c>
    </row>
    <row r="10" spans="1:6" x14ac:dyDescent="0.3">
      <c r="A10" s="70" t="s">
        <v>10</v>
      </c>
      <c r="B10" s="88">
        <v>-0.25</v>
      </c>
      <c r="C10" s="71" t="s">
        <v>31</v>
      </c>
      <c r="D10" s="72" t="s">
        <v>31</v>
      </c>
      <c r="E10" s="72" t="s">
        <v>31</v>
      </c>
      <c r="F10" s="73" t="s">
        <v>31</v>
      </c>
    </row>
    <row r="11" spans="1:6" x14ac:dyDescent="0.3">
      <c r="A11" s="70" t="s">
        <v>19</v>
      </c>
      <c r="B11" s="88">
        <v>-0.25</v>
      </c>
      <c r="C11" s="74">
        <v>892.5</v>
      </c>
      <c r="D11" s="72" t="s">
        <v>31</v>
      </c>
      <c r="E11" s="72" t="s">
        <v>31</v>
      </c>
      <c r="F11" s="73" t="s">
        <v>31</v>
      </c>
    </row>
    <row r="12" spans="1:6" x14ac:dyDescent="0.3">
      <c r="A12" s="70" t="s">
        <v>9</v>
      </c>
      <c r="B12" s="88"/>
      <c r="C12" s="74">
        <v>887.25</v>
      </c>
      <c r="D12" s="72" t="s">
        <v>31</v>
      </c>
      <c r="E12" s="72" t="s">
        <v>31</v>
      </c>
      <c r="F12" s="73" t="s">
        <v>31</v>
      </c>
    </row>
    <row r="13" spans="1:6" x14ac:dyDescent="0.3">
      <c r="A13" s="70" t="s">
        <v>20</v>
      </c>
      <c r="B13" s="88"/>
      <c r="C13" s="74">
        <v>892.5</v>
      </c>
      <c r="D13" s="72" t="s">
        <v>31</v>
      </c>
      <c r="E13" s="72" t="s">
        <v>31</v>
      </c>
      <c r="F13" s="73" t="s">
        <v>31</v>
      </c>
    </row>
    <row r="14" spans="1:6" x14ac:dyDescent="0.3">
      <c r="A14" s="70" t="s">
        <v>35</v>
      </c>
      <c r="B14" s="88"/>
      <c r="C14" s="74">
        <v>892.5</v>
      </c>
      <c r="D14" s="72" t="s">
        <v>31</v>
      </c>
      <c r="E14" s="72" t="s">
        <v>31</v>
      </c>
      <c r="F14" s="73" t="s">
        <v>31</v>
      </c>
    </row>
    <row r="15" spans="1:6" x14ac:dyDescent="0.3">
      <c r="A15" s="70" t="s">
        <v>36</v>
      </c>
      <c r="B15" s="88"/>
      <c r="C15" s="74">
        <v>892.5</v>
      </c>
      <c r="D15" s="72" t="s">
        <v>31</v>
      </c>
      <c r="E15" s="72" t="s">
        <v>31</v>
      </c>
      <c r="F15" s="73" t="s">
        <v>31</v>
      </c>
    </row>
    <row r="16" spans="1:6" x14ac:dyDescent="0.3">
      <c r="A16" s="70" t="s">
        <v>37</v>
      </c>
      <c r="B16" s="88"/>
      <c r="C16" s="71" t="s">
        <v>31</v>
      </c>
      <c r="D16" s="72" t="s">
        <v>31</v>
      </c>
      <c r="E16" s="72" t="s">
        <v>31</v>
      </c>
      <c r="F16" s="73" t="s">
        <v>31</v>
      </c>
    </row>
    <row r="17" spans="1:6" x14ac:dyDescent="0.3">
      <c r="A17" s="70" t="s">
        <v>38</v>
      </c>
      <c r="B17" s="88"/>
      <c r="C17" s="71" t="s">
        <v>31</v>
      </c>
      <c r="D17" s="72" t="s">
        <v>31</v>
      </c>
      <c r="E17" s="72" t="s">
        <v>31</v>
      </c>
      <c r="F17" s="73" t="s">
        <v>31</v>
      </c>
    </row>
    <row r="18" spans="1:6" x14ac:dyDescent="0.3">
      <c r="A18" s="70" t="s">
        <v>39</v>
      </c>
      <c r="B18" s="88"/>
      <c r="C18" s="74">
        <v>892.5</v>
      </c>
      <c r="D18" s="74">
        <v>1144.4857969277248</v>
      </c>
      <c r="E18" s="72" t="s">
        <v>31</v>
      </c>
      <c r="F18" s="73" t="s">
        <v>31</v>
      </c>
    </row>
    <row r="19" spans="1:6" x14ac:dyDescent="0.3">
      <c r="A19" s="70" t="s">
        <v>40</v>
      </c>
      <c r="B19" s="88"/>
      <c r="C19" s="74">
        <v>892.5</v>
      </c>
      <c r="D19" s="74">
        <v>1144.4857969277248</v>
      </c>
      <c r="E19" s="72" t="s">
        <v>31</v>
      </c>
      <c r="F19" s="73" t="s">
        <v>31</v>
      </c>
    </row>
    <row r="20" spans="1:6" x14ac:dyDescent="0.3">
      <c r="A20" s="70" t="s">
        <v>41</v>
      </c>
      <c r="B20" s="88"/>
      <c r="C20" s="74">
        <v>892.5</v>
      </c>
      <c r="D20" s="74">
        <v>1144.4857969277248</v>
      </c>
      <c r="E20" s="72" t="s">
        <v>31</v>
      </c>
      <c r="F20" s="73" t="s">
        <v>31</v>
      </c>
    </row>
    <row r="21" spans="1:6" x14ac:dyDescent="0.3">
      <c r="A21" s="70" t="s">
        <v>42</v>
      </c>
      <c r="B21" s="88"/>
      <c r="C21" s="74">
        <v>934.5</v>
      </c>
      <c r="D21" s="74">
        <v>1177.9639781017502</v>
      </c>
      <c r="E21" s="72" t="s">
        <v>31</v>
      </c>
      <c r="F21" s="73" t="s">
        <v>31</v>
      </c>
    </row>
    <row r="22" spans="1:6" x14ac:dyDescent="0.3">
      <c r="A22" s="70" t="s">
        <v>43</v>
      </c>
      <c r="B22" s="88"/>
      <c r="C22" s="74">
        <v>934.5</v>
      </c>
      <c r="D22" s="74">
        <v>1177.9639781017502</v>
      </c>
      <c r="E22" s="72" t="s">
        <v>31</v>
      </c>
      <c r="F22" s="73" t="s">
        <v>31</v>
      </c>
    </row>
    <row r="23" spans="1:6" x14ac:dyDescent="0.3">
      <c r="A23" s="70" t="s">
        <v>44</v>
      </c>
      <c r="B23" s="88"/>
      <c r="C23" s="74">
        <v>934.5</v>
      </c>
      <c r="D23" s="74">
        <v>1177.9639781017502</v>
      </c>
      <c r="E23" s="72" t="s">
        <v>31</v>
      </c>
      <c r="F23" s="73" t="s">
        <v>31</v>
      </c>
    </row>
    <row r="24" spans="1:6" x14ac:dyDescent="0.3">
      <c r="A24" s="70" t="s">
        <v>45</v>
      </c>
      <c r="B24" s="88"/>
      <c r="C24" s="74">
        <v>887.25</v>
      </c>
      <c r="D24" s="72" t="s">
        <v>31</v>
      </c>
      <c r="E24" s="72" t="s">
        <v>31</v>
      </c>
      <c r="F24" s="73" t="s">
        <v>31</v>
      </c>
    </row>
    <row r="25" spans="1:6" x14ac:dyDescent="0.3">
      <c r="A25" s="68" t="s">
        <v>21</v>
      </c>
      <c r="B25" s="88">
        <v>-1</v>
      </c>
      <c r="C25" s="74">
        <v>1260</v>
      </c>
      <c r="D25" s="74">
        <v>1588.26603789</v>
      </c>
      <c r="E25" s="74">
        <v>1956.6430860348012</v>
      </c>
      <c r="F25" s="75">
        <v>2396.6203303567654</v>
      </c>
    </row>
    <row r="26" spans="1:6" x14ac:dyDescent="0.3">
      <c r="A26" s="68" t="s">
        <v>8</v>
      </c>
      <c r="B26" s="88"/>
      <c r="C26" s="74">
        <v>1008</v>
      </c>
      <c r="D26" s="74">
        <v>1270.6128303120001</v>
      </c>
      <c r="E26" s="74">
        <v>1565.314468827841</v>
      </c>
      <c r="F26" s="75">
        <v>1917.2962642854125</v>
      </c>
    </row>
    <row r="27" spans="1:6" x14ac:dyDescent="0.3">
      <c r="A27" s="68" t="s">
        <v>46</v>
      </c>
      <c r="B27" s="88"/>
      <c r="C27" s="74">
        <v>1008</v>
      </c>
      <c r="D27" s="74">
        <v>1270.6128303120001</v>
      </c>
      <c r="E27" s="74">
        <v>1565.314468827841</v>
      </c>
      <c r="F27" s="75">
        <v>1917.2962642854125</v>
      </c>
    </row>
    <row r="28" spans="1:6" x14ac:dyDescent="0.3">
      <c r="A28" s="68" t="s">
        <v>47</v>
      </c>
      <c r="B28" s="88">
        <v>-0.5</v>
      </c>
      <c r="C28" s="74">
        <v>1092</v>
      </c>
      <c r="D28" s="74">
        <v>1376.4972328380002</v>
      </c>
      <c r="E28" s="74">
        <v>1695.757341230161</v>
      </c>
      <c r="F28" s="75">
        <v>2077.0709529758637</v>
      </c>
    </row>
    <row r="29" spans="1:6" x14ac:dyDescent="0.3">
      <c r="A29" s="68" t="s">
        <v>23</v>
      </c>
      <c r="B29" s="88">
        <v>-1</v>
      </c>
      <c r="C29" s="74">
        <v>2100</v>
      </c>
      <c r="D29" s="74">
        <v>2647.1100631500003</v>
      </c>
      <c r="E29" s="74">
        <v>3261.0718100580025</v>
      </c>
      <c r="F29" s="75">
        <v>3994.3672172612764</v>
      </c>
    </row>
    <row r="30" spans="1:6" x14ac:dyDescent="0.3">
      <c r="A30" s="70" t="s">
        <v>7</v>
      </c>
      <c r="B30" s="88"/>
      <c r="C30" s="71" t="s">
        <v>31</v>
      </c>
      <c r="D30" s="72" t="s">
        <v>31</v>
      </c>
      <c r="E30" s="72" t="s">
        <v>31</v>
      </c>
      <c r="F30" s="73" t="s">
        <v>31</v>
      </c>
    </row>
    <row r="31" spans="1:6" x14ac:dyDescent="0.3">
      <c r="A31" s="68" t="s">
        <v>24</v>
      </c>
      <c r="B31" s="88">
        <v>-1</v>
      </c>
      <c r="C31" s="1">
        <v>1365</v>
      </c>
      <c r="D31" s="1">
        <v>1720.6215410474999</v>
      </c>
      <c r="E31" s="1">
        <v>2119.696676537701</v>
      </c>
      <c r="F31" s="69">
        <v>2596.3386912198289</v>
      </c>
    </row>
    <row r="32" spans="1:6" ht="15" thickBot="1" x14ac:dyDescent="0.35">
      <c r="A32" s="76" t="s">
        <v>22</v>
      </c>
      <c r="B32" s="89">
        <v>-3</v>
      </c>
      <c r="C32" s="15">
        <v>2205</v>
      </c>
      <c r="D32" s="15">
        <v>2779.4655663075005</v>
      </c>
      <c r="E32" s="15">
        <v>3424.125400560903</v>
      </c>
      <c r="F32" s="17">
        <v>4194.0855781243408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5A15-10D2-4A61-9EB5-330F7AC9220B}">
  <dimension ref="A1:F32"/>
  <sheetViews>
    <sheetView tabSelected="1" workbookViewId="0"/>
  </sheetViews>
  <sheetFormatPr defaultRowHeight="14.4" x14ac:dyDescent="0.3"/>
  <cols>
    <col min="1" max="1" width="26.6640625" customWidth="1"/>
    <col min="3" max="4" width="11" customWidth="1"/>
    <col min="5" max="5" width="11.44140625" customWidth="1"/>
    <col min="6" max="6" width="11.109375" customWidth="1"/>
  </cols>
  <sheetData>
    <row r="1" spans="1:6" ht="15" thickBot="1" x14ac:dyDescent="0.35">
      <c r="A1" s="77"/>
      <c r="B1" s="78"/>
      <c r="C1" s="65">
        <v>2025</v>
      </c>
      <c r="D1" s="65">
        <v>2030</v>
      </c>
      <c r="E1" s="65">
        <v>2035</v>
      </c>
      <c r="F1" s="66">
        <v>2040</v>
      </c>
    </row>
    <row r="2" spans="1:6" x14ac:dyDescent="0.3">
      <c r="A2" s="68" t="s">
        <v>49</v>
      </c>
      <c r="B2" s="87">
        <v>-2.25</v>
      </c>
      <c r="C2" s="1">
        <v>1260</v>
      </c>
      <c r="D2" s="1">
        <v>1588.26603789</v>
      </c>
      <c r="E2" s="1">
        <v>1956.6430860348012</v>
      </c>
      <c r="F2" s="69">
        <v>2396.6203303567654</v>
      </c>
    </row>
    <row r="3" spans="1:6" x14ac:dyDescent="0.3">
      <c r="A3" s="68" t="s">
        <v>50</v>
      </c>
      <c r="B3" s="88">
        <v>-2.74</v>
      </c>
      <c r="C3" s="1">
        <v>1470</v>
      </c>
      <c r="D3" s="1">
        <v>1852.9770442050003</v>
      </c>
      <c r="E3" s="1">
        <v>2282.750267040602</v>
      </c>
      <c r="F3" s="69">
        <v>2796.0570520828937</v>
      </c>
    </row>
    <row r="4" spans="1:6" x14ac:dyDescent="0.3">
      <c r="A4" s="68" t="s">
        <v>12</v>
      </c>
      <c r="B4" s="88"/>
      <c r="C4" s="1">
        <v>1260</v>
      </c>
      <c r="D4" s="1">
        <v>1588.26603789</v>
      </c>
      <c r="E4" s="1">
        <v>1956.6430860348012</v>
      </c>
      <c r="F4" s="69">
        <v>2396.6203303567654</v>
      </c>
    </row>
    <row r="5" spans="1:6" x14ac:dyDescent="0.3">
      <c r="A5" s="68" t="s">
        <v>13</v>
      </c>
      <c r="B5" s="88">
        <v>-1.5</v>
      </c>
      <c r="C5" s="1">
        <v>1155</v>
      </c>
      <c r="D5" s="1">
        <v>1455.9105347324999</v>
      </c>
      <c r="E5" s="1">
        <v>1793.5894955319009</v>
      </c>
      <c r="F5" s="69">
        <v>2196.901969493701</v>
      </c>
    </row>
    <row r="6" spans="1:6" x14ac:dyDescent="0.3">
      <c r="A6" s="70" t="s">
        <v>14</v>
      </c>
      <c r="B6" s="88">
        <v>-0.5</v>
      </c>
      <c r="C6" s="71" t="s">
        <v>31</v>
      </c>
      <c r="D6" s="72" t="s">
        <v>31</v>
      </c>
      <c r="E6" s="72" t="s">
        <v>31</v>
      </c>
      <c r="F6" s="73" t="s">
        <v>31</v>
      </c>
    </row>
    <row r="7" spans="1:6" x14ac:dyDescent="0.3">
      <c r="A7" s="70" t="s">
        <v>15</v>
      </c>
      <c r="B7" s="88"/>
      <c r="C7" s="71" t="s">
        <v>31</v>
      </c>
      <c r="D7" s="72" t="s">
        <v>31</v>
      </c>
      <c r="E7" s="72" t="s">
        <v>31</v>
      </c>
      <c r="F7" s="73" t="s">
        <v>31</v>
      </c>
    </row>
    <row r="8" spans="1:6" x14ac:dyDescent="0.3">
      <c r="A8" s="70" t="s">
        <v>16</v>
      </c>
      <c r="B8" s="88">
        <v>-0.25</v>
      </c>
      <c r="C8" s="71" t="s">
        <v>31</v>
      </c>
      <c r="D8" s="72" t="s">
        <v>31</v>
      </c>
      <c r="E8" s="72" t="s">
        <v>31</v>
      </c>
      <c r="F8" s="73" t="s">
        <v>31</v>
      </c>
    </row>
    <row r="9" spans="1:6" x14ac:dyDescent="0.3">
      <c r="A9" s="70" t="s">
        <v>17</v>
      </c>
      <c r="B9" s="88"/>
      <c r="C9" s="71" t="s">
        <v>31</v>
      </c>
      <c r="D9" s="72" t="s">
        <v>31</v>
      </c>
      <c r="E9" s="72" t="s">
        <v>31</v>
      </c>
      <c r="F9" s="73" t="s">
        <v>31</v>
      </c>
    </row>
    <row r="10" spans="1:6" x14ac:dyDescent="0.3">
      <c r="A10" s="70" t="s">
        <v>10</v>
      </c>
      <c r="B10" s="88">
        <v>-0.25</v>
      </c>
      <c r="C10" s="71" t="s">
        <v>31</v>
      </c>
      <c r="D10" s="72" t="s">
        <v>31</v>
      </c>
      <c r="E10" s="72" t="s">
        <v>31</v>
      </c>
      <c r="F10" s="73" t="s">
        <v>31</v>
      </c>
    </row>
    <row r="11" spans="1:6" x14ac:dyDescent="0.3">
      <c r="A11" s="70" t="s">
        <v>19</v>
      </c>
      <c r="B11" s="88">
        <v>-0.25</v>
      </c>
      <c r="C11" s="74">
        <v>892.5</v>
      </c>
      <c r="D11" s="72" t="s">
        <v>31</v>
      </c>
      <c r="E11" s="72" t="s">
        <v>31</v>
      </c>
      <c r="F11" s="73" t="s">
        <v>31</v>
      </c>
    </row>
    <row r="12" spans="1:6" x14ac:dyDescent="0.3">
      <c r="A12" s="70" t="s">
        <v>9</v>
      </c>
      <c r="B12" s="88"/>
      <c r="C12" s="74">
        <v>887.25</v>
      </c>
      <c r="D12" s="72" t="s">
        <v>31</v>
      </c>
      <c r="E12" s="72" t="s">
        <v>31</v>
      </c>
      <c r="F12" s="73" t="s">
        <v>31</v>
      </c>
    </row>
    <row r="13" spans="1:6" x14ac:dyDescent="0.3">
      <c r="A13" s="70" t="s">
        <v>20</v>
      </c>
      <c r="B13" s="88"/>
      <c r="C13" s="74">
        <v>892.5</v>
      </c>
      <c r="D13" s="72" t="s">
        <v>31</v>
      </c>
      <c r="E13" s="72" t="s">
        <v>31</v>
      </c>
      <c r="F13" s="73" t="s">
        <v>31</v>
      </c>
    </row>
    <row r="14" spans="1:6" x14ac:dyDescent="0.3">
      <c r="A14" s="70" t="s">
        <v>35</v>
      </c>
      <c r="B14" s="88"/>
      <c r="C14" s="74">
        <v>892.5</v>
      </c>
      <c r="D14" s="72" t="s">
        <v>31</v>
      </c>
      <c r="E14" s="72" t="s">
        <v>31</v>
      </c>
      <c r="F14" s="73" t="s">
        <v>31</v>
      </c>
    </row>
    <row r="15" spans="1:6" x14ac:dyDescent="0.3">
      <c r="A15" s="70" t="s">
        <v>36</v>
      </c>
      <c r="B15" s="88"/>
      <c r="C15" s="74">
        <v>892.5</v>
      </c>
      <c r="D15" s="72" t="s">
        <v>31</v>
      </c>
      <c r="E15" s="72" t="s">
        <v>31</v>
      </c>
      <c r="F15" s="73" t="s">
        <v>31</v>
      </c>
    </row>
    <row r="16" spans="1:6" x14ac:dyDescent="0.3">
      <c r="A16" s="70" t="s">
        <v>37</v>
      </c>
      <c r="B16" s="88"/>
      <c r="C16" s="71" t="s">
        <v>31</v>
      </c>
      <c r="D16" s="72" t="s">
        <v>31</v>
      </c>
      <c r="E16" s="72" t="s">
        <v>31</v>
      </c>
      <c r="F16" s="73" t="s">
        <v>31</v>
      </c>
    </row>
    <row r="17" spans="1:6" x14ac:dyDescent="0.3">
      <c r="A17" s="70" t="s">
        <v>38</v>
      </c>
      <c r="B17" s="88"/>
      <c r="C17" s="71" t="s">
        <v>31</v>
      </c>
      <c r="D17" s="72" t="s">
        <v>31</v>
      </c>
      <c r="E17" s="72" t="s">
        <v>31</v>
      </c>
      <c r="F17" s="73" t="s">
        <v>31</v>
      </c>
    </row>
    <row r="18" spans="1:6" x14ac:dyDescent="0.3">
      <c r="A18" s="70" t="s">
        <v>39</v>
      </c>
      <c r="B18" s="88"/>
      <c r="C18" s="74">
        <v>892.5</v>
      </c>
      <c r="D18" s="72" t="s">
        <v>31</v>
      </c>
      <c r="E18" s="72" t="s">
        <v>31</v>
      </c>
      <c r="F18" s="73" t="s">
        <v>31</v>
      </c>
    </row>
    <row r="19" spans="1:6" x14ac:dyDescent="0.3">
      <c r="A19" s="70" t="s">
        <v>40</v>
      </c>
      <c r="B19" s="88"/>
      <c r="C19" s="74">
        <v>892.5</v>
      </c>
      <c r="D19" s="72" t="s">
        <v>31</v>
      </c>
      <c r="E19" s="72" t="s">
        <v>31</v>
      </c>
      <c r="F19" s="73" t="s">
        <v>31</v>
      </c>
    </row>
    <row r="20" spans="1:6" x14ac:dyDescent="0.3">
      <c r="A20" s="70" t="s">
        <v>41</v>
      </c>
      <c r="B20" s="88"/>
      <c r="C20" s="74">
        <v>892.5</v>
      </c>
      <c r="D20" s="72" t="s">
        <v>31</v>
      </c>
      <c r="E20" s="72" t="s">
        <v>31</v>
      </c>
      <c r="F20" s="73" t="s">
        <v>31</v>
      </c>
    </row>
    <row r="21" spans="1:6" x14ac:dyDescent="0.3">
      <c r="A21" s="70" t="s">
        <v>42</v>
      </c>
      <c r="B21" s="88"/>
      <c r="C21" s="74">
        <v>934.5</v>
      </c>
      <c r="D21" s="74">
        <v>1177.9639781017502</v>
      </c>
      <c r="E21" s="72" t="s">
        <v>31</v>
      </c>
      <c r="F21" s="73" t="s">
        <v>31</v>
      </c>
    </row>
    <row r="22" spans="1:6" x14ac:dyDescent="0.3">
      <c r="A22" s="68" t="s">
        <v>43</v>
      </c>
      <c r="B22" s="88"/>
      <c r="C22" s="74">
        <v>1365</v>
      </c>
      <c r="D22" s="74">
        <v>1720.6215410474999</v>
      </c>
      <c r="E22" s="74">
        <v>2119.696676537701</v>
      </c>
      <c r="F22" s="75">
        <v>2596.3386912198289</v>
      </c>
    </row>
    <row r="23" spans="1:6" x14ac:dyDescent="0.3">
      <c r="A23" s="68" t="s">
        <v>44</v>
      </c>
      <c r="B23" s="88"/>
      <c r="C23" s="74">
        <v>1155</v>
      </c>
      <c r="D23" s="74">
        <v>1455.9105347324999</v>
      </c>
      <c r="E23" s="74">
        <v>1793.5894955319009</v>
      </c>
      <c r="F23" s="75">
        <v>2196.901969493701</v>
      </c>
    </row>
    <row r="24" spans="1:6" x14ac:dyDescent="0.3">
      <c r="A24" s="70" t="s">
        <v>45</v>
      </c>
      <c r="B24" s="88"/>
      <c r="C24" s="74">
        <v>887.25</v>
      </c>
      <c r="D24" s="72" t="s">
        <v>31</v>
      </c>
      <c r="E24" s="72" t="s">
        <v>31</v>
      </c>
      <c r="F24" s="73" t="s">
        <v>31</v>
      </c>
    </row>
    <row r="25" spans="1:6" x14ac:dyDescent="0.3">
      <c r="A25" s="68" t="s">
        <v>21</v>
      </c>
      <c r="B25" s="88"/>
      <c r="C25" s="74">
        <v>1165.5</v>
      </c>
      <c r="D25" s="74">
        <v>1469.1460850482501</v>
      </c>
      <c r="E25" s="74">
        <v>1809.8948545821913</v>
      </c>
      <c r="F25" s="75">
        <v>2216.8738055800081</v>
      </c>
    </row>
    <row r="26" spans="1:6" x14ac:dyDescent="0.3">
      <c r="A26" s="68" t="s">
        <v>8</v>
      </c>
      <c r="B26" s="88"/>
      <c r="C26" s="74">
        <v>1008</v>
      </c>
      <c r="D26" s="74">
        <v>1270.6128303120001</v>
      </c>
      <c r="E26" s="74">
        <v>1565.314468827841</v>
      </c>
      <c r="F26" s="75">
        <v>1917.2962642854125</v>
      </c>
    </row>
    <row r="27" spans="1:6" x14ac:dyDescent="0.3">
      <c r="A27" s="68" t="s">
        <v>46</v>
      </c>
      <c r="B27" s="88"/>
      <c r="C27" s="74">
        <v>1008</v>
      </c>
      <c r="D27" s="74">
        <v>1270.6128303120001</v>
      </c>
      <c r="E27" s="74">
        <v>1565.314468827841</v>
      </c>
      <c r="F27" s="75">
        <v>1917.2962642854125</v>
      </c>
    </row>
    <row r="28" spans="1:6" x14ac:dyDescent="0.3">
      <c r="A28" s="68" t="s">
        <v>47</v>
      </c>
      <c r="B28" s="88">
        <v>-0.5</v>
      </c>
      <c r="C28" s="74">
        <v>1260</v>
      </c>
      <c r="D28" s="74">
        <v>1588.26603789</v>
      </c>
      <c r="E28" s="74">
        <v>1956.6430860348012</v>
      </c>
      <c r="F28" s="75">
        <v>2396.6203303567654</v>
      </c>
    </row>
    <row r="29" spans="1:6" x14ac:dyDescent="0.3">
      <c r="A29" s="68" t="s">
        <v>23</v>
      </c>
      <c r="B29" s="88">
        <v>-1</v>
      </c>
      <c r="C29" s="74">
        <v>1785</v>
      </c>
      <c r="D29" s="74">
        <v>2250.0435536775003</v>
      </c>
      <c r="E29" s="74">
        <v>2771.9110385493018</v>
      </c>
      <c r="F29" s="75">
        <v>3395.2121346720846</v>
      </c>
    </row>
    <row r="30" spans="1:6" x14ac:dyDescent="0.3">
      <c r="A30" s="70" t="s">
        <v>7</v>
      </c>
      <c r="B30" s="88"/>
      <c r="C30" s="71" t="s">
        <v>31</v>
      </c>
      <c r="D30" s="72" t="s">
        <v>31</v>
      </c>
      <c r="E30" s="72" t="s">
        <v>31</v>
      </c>
      <c r="F30" s="73" t="s">
        <v>31</v>
      </c>
    </row>
    <row r="31" spans="1:6" x14ac:dyDescent="0.3">
      <c r="A31" s="68" t="s">
        <v>24</v>
      </c>
      <c r="B31" s="88">
        <v>-1</v>
      </c>
      <c r="C31" s="1">
        <v>1155</v>
      </c>
      <c r="D31" s="1">
        <v>1455.9105347324999</v>
      </c>
      <c r="E31" s="1">
        <v>1793.5894955319009</v>
      </c>
      <c r="F31" s="69">
        <v>2196.901969493701</v>
      </c>
    </row>
    <row r="32" spans="1:6" ht="15" thickBot="1" x14ac:dyDescent="0.35">
      <c r="A32" s="76" t="s">
        <v>22</v>
      </c>
      <c r="B32" s="89">
        <v>-2</v>
      </c>
      <c r="C32" s="15">
        <v>1995</v>
      </c>
      <c r="D32" s="15">
        <v>2514.7545599925002</v>
      </c>
      <c r="E32" s="15">
        <v>3098.018219555102</v>
      </c>
      <c r="F32" s="17">
        <v>3794.6488563982125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9</vt:i4>
      </vt:variant>
    </vt:vector>
  </HeadingPairs>
  <TitlesOfParts>
    <vt:vector size="9" baseType="lpstr">
      <vt:lpstr>Sissejuhatus</vt:lpstr>
      <vt:lpstr>0-alternatiiv</vt:lpstr>
      <vt:lpstr>1. alternatiiv</vt:lpstr>
      <vt:lpstr>2. alternatiiv</vt:lpstr>
      <vt:lpstr>3. alternatiiv</vt:lpstr>
      <vt:lpstr>Palgaprognoos 0</vt:lpstr>
      <vt:lpstr>Palgaprognoos 1.</vt:lpstr>
      <vt:lpstr>Palgaprognoos 2.</vt:lpstr>
      <vt:lpstr>Palgaprognoos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Tõnis Kalberg</dc:creator>
  <cp:lastModifiedBy>Sirle Kupts</cp:lastModifiedBy>
  <dcterms:created xsi:type="dcterms:W3CDTF">2024-12-04T11:52:54Z</dcterms:created>
  <dcterms:modified xsi:type="dcterms:W3CDTF">2025-03-21T08:26:19Z</dcterms:modified>
</cp:coreProperties>
</file>